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a_delovni_zvezek" autoCompressPictures="0"/>
  <mc:AlternateContent xmlns:mc="http://schemas.openxmlformats.org/markup-compatibility/2006">
    <mc:Choice Requires="x15">
      <x15ac:absPath xmlns:x15ac="http://schemas.microsoft.com/office/spreadsheetml/2010/11/ac" url="C:\Users\aleksandra\Desktop\"/>
    </mc:Choice>
  </mc:AlternateContent>
  <xr:revisionPtr revIDLastSave="0" documentId="13_ncr:1_{0BB56F02-65EB-4D06-B2E3-1AB9D515C29D}" xr6:coauthVersionLast="47" xr6:coauthVersionMax="47" xr10:uidLastSave="{00000000-0000-0000-0000-000000000000}"/>
  <workbookProtection workbookAlgorithmName="SHA-512" workbookHashValue="1PyLgwCDOPJrq9D9c8yQrAZbMFqZpyK/J71djsMxtNt71rWEvCX09sHkeZzvVPeyyxhD64wQ1aauNqy57+Cvww==" workbookSaltValue="Q73MIPtVaR/HzkSa/hzVNA==" workbookSpinCount="100000" lockStructure="1"/>
  <bookViews>
    <workbookView xWindow="-28920" yWindow="-120" windowWidth="29040" windowHeight="15720" tabRatio="860" activeTab="1" xr2:uid="{00000000-000D-0000-FFFF-FFFF00000000}"/>
  </bookViews>
  <sheets>
    <sheet name="Summary of order" sheetId="11" r:id="rId1"/>
    <sheet name="GOOD PE" sheetId="25" r:id="rId2"/>
    <sheet name="PE PRODUCTION LIST" sheetId="20" state="hidden" r:id="rId3"/>
    <sheet name="PE PACKING LIST" sheetId="27" state="hidden" r:id="rId4"/>
    <sheet name="PAKIRANJE  " sheetId="22" state="hidden" r:id="rId5"/>
    <sheet name="Uvoz za Vasco" sheetId="23" state="hidden" r:id="rId6"/>
  </sheets>
  <definedNames>
    <definedName name="_xlnm._FilterDatabase" localSheetId="1" hidden="1">'GOOD PE'!$V$8:$W$29</definedName>
    <definedName name="_xlnm._FilterDatabase" localSheetId="3" hidden="1">'PE PACKING LIST'!$L$3:$L$22</definedName>
    <definedName name="_xlnm._FilterDatabase" localSheetId="2" hidden="1">'PE PRODUCTION LIST'!$M$7:$M$27</definedName>
    <definedName name="_xlnm._FilterDatabase" localSheetId="5" hidden="1">'Uvoz za Vasco'!$A$9:$K$409</definedName>
    <definedName name="_xlnm.Print_Titles" localSheetId="3">'PE PACKING LIST'!$1:$3</definedName>
    <definedName name="_xlnm.Print_Titles" localSheetId="2">'PE PRODUCTION LIST'!$7:$7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0" i="23" l="1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  <c r="A260" i="23"/>
  <c r="A261" i="23"/>
  <c r="A262" i="23"/>
  <c r="A263" i="23"/>
  <c r="A264" i="23"/>
  <c r="A265" i="23"/>
  <c r="A266" i="23"/>
  <c r="A267" i="23"/>
  <c r="A268" i="23"/>
  <c r="A269" i="23"/>
  <c r="A270" i="23"/>
  <c r="A271" i="23"/>
  <c r="A272" i="23"/>
  <c r="A273" i="23"/>
  <c r="A274" i="23"/>
  <c r="A275" i="23"/>
  <c r="A276" i="23"/>
  <c r="A277" i="23"/>
  <c r="A278" i="23"/>
  <c r="A279" i="23"/>
  <c r="A280" i="23"/>
  <c r="A281" i="23"/>
  <c r="A282" i="23"/>
  <c r="A283" i="23"/>
  <c r="A284" i="23"/>
  <c r="A285" i="23"/>
  <c r="A286" i="23"/>
  <c r="A287" i="23"/>
  <c r="A288" i="23"/>
  <c r="A289" i="23"/>
  <c r="A290" i="23"/>
  <c r="A291" i="23"/>
  <c r="A292" i="23"/>
  <c r="A293" i="23"/>
  <c r="A294" i="23"/>
  <c r="A295" i="23"/>
  <c r="A296" i="23"/>
  <c r="A297" i="23"/>
  <c r="A298" i="23"/>
  <c r="A299" i="23"/>
  <c r="A300" i="23"/>
  <c r="A301" i="23"/>
  <c r="A302" i="23"/>
  <c r="A303" i="23"/>
  <c r="A304" i="23"/>
  <c r="A305" i="23"/>
  <c r="A306" i="23"/>
  <c r="A307" i="23"/>
  <c r="A308" i="23"/>
  <c r="A309" i="23"/>
  <c r="A310" i="23"/>
  <c r="A311" i="23"/>
  <c r="A312" i="23"/>
  <c r="A313" i="23"/>
  <c r="A314" i="23"/>
  <c r="A315" i="23"/>
  <c r="A316" i="23"/>
  <c r="A317" i="23"/>
  <c r="A318" i="23"/>
  <c r="A319" i="23"/>
  <c r="A320" i="23"/>
  <c r="A321" i="23"/>
  <c r="A322" i="23"/>
  <c r="A323" i="23"/>
  <c r="A324" i="23"/>
  <c r="A325" i="23"/>
  <c r="A326" i="23"/>
  <c r="A327" i="23"/>
  <c r="A328" i="23"/>
  <c r="A329" i="23"/>
  <c r="A330" i="23"/>
  <c r="A331" i="23"/>
  <c r="A332" i="23"/>
  <c r="A333" i="23"/>
  <c r="A334" i="23"/>
  <c r="A335" i="23"/>
  <c r="A336" i="23"/>
  <c r="A337" i="23"/>
  <c r="A338" i="23"/>
  <c r="A339" i="23"/>
  <c r="A340" i="23"/>
  <c r="A341" i="23"/>
  <c r="A342" i="23"/>
  <c r="A343" i="23"/>
  <c r="A344" i="23"/>
  <c r="A345" i="23"/>
  <c r="A346" i="23"/>
  <c r="A347" i="23"/>
  <c r="A348" i="23"/>
  <c r="A349" i="23"/>
  <c r="A350" i="23"/>
  <c r="A351" i="23"/>
  <c r="A352" i="23"/>
  <c r="A353" i="23"/>
  <c r="A354" i="23"/>
  <c r="A355" i="23"/>
  <c r="A356" i="23"/>
  <c r="A357" i="23"/>
  <c r="A358" i="23"/>
  <c r="A359" i="23"/>
  <c r="A360" i="23"/>
  <c r="A361" i="23"/>
  <c r="A362" i="23"/>
  <c r="A363" i="23"/>
  <c r="A364" i="23"/>
  <c r="A365" i="23"/>
  <c r="A366" i="23"/>
  <c r="A367" i="23"/>
  <c r="A368" i="23"/>
  <c r="A369" i="23"/>
  <c r="A370" i="23"/>
  <c r="A371" i="23"/>
  <c r="A372" i="23"/>
  <c r="A373" i="23"/>
  <c r="A374" i="23"/>
  <c r="A375" i="23"/>
  <c r="A376" i="23"/>
  <c r="A377" i="23"/>
  <c r="A378" i="23"/>
  <c r="A379" i="23"/>
  <c r="A380" i="23"/>
  <c r="A381" i="23"/>
  <c r="A382" i="23"/>
  <c r="A383" i="23"/>
  <c r="A384" i="23"/>
  <c r="A385" i="23"/>
  <c r="A386" i="23"/>
  <c r="A387" i="23"/>
  <c r="A388" i="23"/>
  <c r="A389" i="23"/>
  <c r="A390" i="23"/>
  <c r="A391" i="23"/>
  <c r="A392" i="23"/>
  <c r="A393" i="23"/>
  <c r="A394" i="23"/>
  <c r="A395" i="23"/>
  <c r="A396" i="23"/>
  <c r="A397" i="23"/>
  <c r="A398" i="23"/>
  <c r="A399" i="23"/>
  <c r="A400" i="23"/>
  <c r="A401" i="23"/>
  <c r="A402" i="23"/>
  <c r="A403" i="23"/>
  <c r="A404" i="23"/>
  <c r="A405" i="23"/>
  <c r="A406" i="23"/>
  <c r="A407" i="23"/>
  <c r="A408" i="23"/>
  <c r="A40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31" i="23"/>
  <c r="B132" i="23"/>
  <c r="B133" i="23"/>
  <c r="B134" i="23"/>
  <c r="B135" i="23"/>
  <c r="B136" i="23"/>
  <c r="B137" i="23"/>
  <c r="B138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B152" i="23"/>
  <c r="B153" i="23"/>
  <c r="B154" i="23"/>
  <c r="B155" i="23"/>
  <c r="B156" i="23"/>
  <c r="B157" i="23"/>
  <c r="B158" i="23"/>
  <c r="B159" i="23"/>
  <c r="B160" i="23"/>
  <c r="B161" i="23"/>
  <c r="B162" i="23"/>
  <c r="B163" i="23"/>
  <c r="B164" i="23"/>
  <c r="B165" i="23"/>
  <c r="B166" i="23"/>
  <c r="B167" i="23"/>
  <c r="B168" i="23"/>
  <c r="B169" i="23"/>
  <c r="B170" i="23"/>
  <c r="B171" i="23"/>
  <c r="B172" i="23"/>
  <c r="B173" i="23"/>
  <c r="B174" i="23"/>
  <c r="B175" i="23"/>
  <c r="B176" i="23"/>
  <c r="B177" i="23"/>
  <c r="B178" i="23"/>
  <c r="B179" i="23"/>
  <c r="B180" i="23"/>
  <c r="B181" i="23"/>
  <c r="B182" i="23"/>
  <c r="B183" i="23"/>
  <c r="B184" i="23"/>
  <c r="B185" i="23"/>
  <c r="B186" i="23"/>
  <c r="B187" i="23"/>
  <c r="B188" i="23"/>
  <c r="B189" i="23"/>
  <c r="B190" i="23"/>
  <c r="B191" i="23"/>
  <c r="B192" i="23"/>
  <c r="B193" i="23"/>
  <c r="B194" i="23"/>
  <c r="B195" i="23"/>
  <c r="B196" i="23"/>
  <c r="B197" i="23"/>
  <c r="B198" i="23"/>
  <c r="B199" i="23"/>
  <c r="B200" i="23"/>
  <c r="B201" i="23"/>
  <c r="B202" i="23"/>
  <c r="B203" i="23"/>
  <c r="B204" i="23"/>
  <c r="B205" i="23"/>
  <c r="B206" i="23"/>
  <c r="B207" i="23"/>
  <c r="B208" i="23"/>
  <c r="B209" i="23"/>
  <c r="B210" i="23"/>
  <c r="B211" i="23"/>
  <c r="B212" i="23"/>
  <c r="B213" i="23"/>
  <c r="B214" i="23"/>
  <c r="B215" i="23"/>
  <c r="B216" i="23"/>
  <c r="B217" i="23"/>
  <c r="B218" i="23"/>
  <c r="B219" i="23"/>
  <c r="B220" i="23"/>
  <c r="B221" i="23"/>
  <c r="B222" i="23"/>
  <c r="B223" i="23"/>
  <c r="B224" i="23"/>
  <c r="B225" i="23"/>
  <c r="B226" i="23"/>
  <c r="B227" i="23"/>
  <c r="B228" i="23"/>
  <c r="B229" i="23"/>
  <c r="B230" i="23"/>
  <c r="B231" i="23"/>
  <c r="B232" i="23"/>
  <c r="B233" i="23"/>
  <c r="B234" i="23"/>
  <c r="B235" i="23"/>
  <c r="B236" i="23"/>
  <c r="B237" i="23"/>
  <c r="B238" i="23"/>
  <c r="B239" i="23"/>
  <c r="B240" i="23"/>
  <c r="B241" i="23"/>
  <c r="B242" i="23"/>
  <c r="B243" i="23"/>
  <c r="B244" i="23"/>
  <c r="B245" i="23"/>
  <c r="B246" i="23"/>
  <c r="B247" i="23"/>
  <c r="B248" i="23"/>
  <c r="B249" i="23"/>
  <c r="B250" i="23"/>
  <c r="B251" i="23"/>
  <c r="B252" i="23"/>
  <c r="B253" i="23"/>
  <c r="B254" i="23"/>
  <c r="B255" i="23"/>
  <c r="B256" i="23"/>
  <c r="B257" i="23"/>
  <c r="B258" i="23"/>
  <c r="B259" i="23"/>
  <c r="B260" i="23"/>
  <c r="B261" i="23"/>
  <c r="B262" i="23"/>
  <c r="B263" i="23"/>
  <c r="B264" i="23"/>
  <c r="B265" i="23"/>
  <c r="B266" i="23"/>
  <c r="B267" i="23"/>
  <c r="B268" i="23"/>
  <c r="B269" i="23"/>
  <c r="B270" i="23"/>
  <c r="B271" i="23"/>
  <c r="B272" i="23"/>
  <c r="B273" i="23"/>
  <c r="B274" i="23"/>
  <c r="B275" i="23"/>
  <c r="B276" i="23"/>
  <c r="B277" i="23"/>
  <c r="B278" i="23"/>
  <c r="B279" i="23"/>
  <c r="B280" i="23"/>
  <c r="B281" i="23"/>
  <c r="B282" i="23"/>
  <c r="B283" i="23"/>
  <c r="B284" i="23"/>
  <c r="B285" i="23"/>
  <c r="B286" i="23"/>
  <c r="B287" i="23"/>
  <c r="B288" i="23"/>
  <c r="B289" i="23"/>
  <c r="B290" i="23"/>
  <c r="B291" i="23"/>
  <c r="B292" i="23"/>
  <c r="B293" i="23"/>
  <c r="B294" i="23"/>
  <c r="B295" i="23"/>
  <c r="B296" i="23"/>
  <c r="B297" i="23"/>
  <c r="B298" i="23"/>
  <c r="B299" i="23"/>
  <c r="B300" i="23"/>
  <c r="B301" i="23"/>
  <c r="B302" i="23"/>
  <c r="B303" i="23"/>
  <c r="B304" i="23"/>
  <c r="B305" i="23"/>
  <c r="B306" i="23"/>
  <c r="B307" i="23"/>
  <c r="B308" i="23"/>
  <c r="B309" i="23"/>
  <c r="B310" i="23"/>
  <c r="B311" i="23"/>
  <c r="B312" i="23"/>
  <c r="B313" i="23"/>
  <c r="B314" i="23"/>
  <c r="B315" i="23"/>
  <c r="B316" i="23"/>
  <c r="B317" i="23"/>
  <c r="B318" i="23"/>
  <c r="B319" i="23"/>
  <c r="B320" i="23"/>
  <c r="B321" i="23"/>
  <c r="B322" i="23"/>
  <c r="B323" i="23"/>
  <c r="B324" i="23"/>
  <c r="B325" i="23"/>
  <c r="B326" i="23"/>
  <c r="B327" i="23"/>
  <c r="B328" i="23"/>
  <c r="B329" i="23"/>
  <c r="B330" i="23"/>
  <c r="B331" i="23"/>
  <c r="B332" i="23"/>
  <c r="B333" i="23"/>
  <c r="B334" i="23"/>
  <c r="B335" i="23"/>
  <c r="B336" i="23"/>
  <c r="B337" i="23"/>
  <c r="B338" i="23"/>
  <c r="B339" i="23"/>
  <c r="B340" i="23"/>
  <c r="B341" i="23"/>
  <c r="B342" i="23"/>
  <c r="B343" i="23"/>
  <c r="B344" i="23"/>
  <c r="B345" i="23"/>
  <c r="B346" i="23"/>
  <c r="B347" i="23"/>
  <c r="B348" i="23"/>
  <c r="B349" i="23"/>
  <c r="B350" i="23"/>
  <c r="B351" i="23"/>
  <c r="B352" i="23"/>
  <c r="B353" i="23"/>
  <c r="B354" i="23"/>
  <c r="B355" i="23"/>
  <c r="B356" i="23"/>
  <c r="B357" i="23"/>
  <c r="B358" i="23"/>
  <c r="B359" i="23"/>
  <c r="B360" i="23"/>
  <c r="B361" i="23"/>
  <c r="B362" i="23"/>
  <c r="B363" i="23"/>
  <c r="B364" i="23"/>
  <c r="B365" i="23"/>
  <c r="B366" i="23"/>
  <c r="B367" i="23"/>
  <c r="B368" i="23"/>
  <c r="B369" i="23"/>
  <c r="B370" i="23"/>
  <c r="B371" i="23"/>
  <c r="B372" i="23"/>
  <c r="B373" i="23"/>
  <c r="B374" i="23"/>
  <c r="B375" i="23"/>
  <c r="B376" i="23"/>
  <c r="B377" i="23"/>
  <c r="B378" i="23"/>
  <c r="B379" i="23"/>
  <c r="B380" i="23"/>
  <c r="B381" i="23"/>
  <c r="B382" i="23"/>
  <c r="B383" i="23"/>
  <c r="B384" i="23"/>
  <c r="B385" i="23"/>
  <c r="B386" i="23"/>
  <c r="B387" i="23"/>
  <c r="B388" i="23"/>
  <c r="B389" i="23"/>
  <c r="B390" i="23"/>
  <c r="B391" i="23"/>
  <c r="B392" i="23"/>
  <c r="B393" i="23"/>
  <c r="B394" i="23"/>
  <c r="B395" i="23"/>
  <c r="B396" i="23"/>
  <c r="B397" i="23"/>
  <c r="B398" i="23"/>
  <c r="B399" i="23"/>
  <c r="B400" i="23"/>
  <c r="B401" i="23"/>
  <c r="B402" i="23"/>
  <c r="B403" i="23"/>
  <c r="B404" i="23"/>
  <c r="B405" i="23"/>
  <c r="B406" i="23"/>
  <c r="B407" i="23"/>
  <c r="B408" i="23"/>
  <c r="B409" i="23"/>
  <c r="I1" i="27"/>
  <c r="A1" i="27"/>
  <c r="A5" i="27"/>
  <c r="B5" i="27"/>
  <c r="C5" i="27"/>
  <c r="D5" i="27"/>
  <c r="E5" i="27"/>
  <c r="F5" i="27"/>
  <c r="G5" i="27"/>
  <c r="H5" i="27"/>
  <c r="I5" i="27"/>
  <c r="J5" i="27"/>
  <c r="K5" i="27"/>
  <c r="A6" i="27"/>
  <c r="B6" i="27"/>
  <c r="C6" i="27"/>
  <c r="D6" i="27"/>
  <c r="E6" i="27"/>
  <c r="F6" i="27"/>
  <c r="G6" i="27"/>
  <c r="H6" i="27"/>
  <c r="I6" i="27"/>
  <c r="J6" i="27"/>
  <c r="K6" i="27"/>
  <c r="A7" i="27"/>
  <c r="B7" i="27"/>
  <c r="C7" i="27"/>
  <c r="D7" i="27"/>
  <c r="E7" i="27"/>
  <c r="F7" i="27"/>
  <c r="G7" i="27"/>
  <c r="H7" i="27"/>
  <c r="I7" i="27"/>
  <c r="J7" i="27"/>
  <c r="K7" i="27"/>
  <c r="A8" i="27"/>
  <c r="B8" i="27"/>
  <c r="C8" i="27"/>
  <c r="D8" i="27"/>
  <c r="E8" i="27"/>
  <c r="F8" i="27"/>
  <c r="G8" i="27"/>
  <c r="H8" i="27"/>
  <c r="I8" i="27"/>
  <c r="J8" i="27"/>
  <c r="K8" i="27"/>
  <c r="A9" i="27"/>
  <c r="B9" i="27"/>
  <c r="L9" i="27" s="1"/>
  <c r="C9" i="27"/>
  <c r="D9" i="27"/>
  <c r="E9" i="27"/>
  <c r="F9" i="27"/>
  <c r="G9" i="27"/>
  <c r="H9" i="27"/>
  <c r="I9" i="27"/>
  <c r="J9" i="27"/>
  <c r="K9" i="27"/>
  <c r="A10" i="27"/>
  <c r="B10" i="27"/>
  <c r="C10" i="27"/>
  <c r="D10" i="27"/>
  <c r="E10" i="27"/>
  <c r="F10" i="27"/>
  <c r="G10" i="27"/>
  <c r="H10" i="27"/>
  <c r="I10" i="27"/>
  <c r="J10" i="27"/>
  <c r="K10" i="27"/>
  <c r="A11" i="27"/>
  <c r="B11" i="27"/>
  <c r="C11" i="27"/>
  <c r="D11" i="27"/>
  <c r="E11" i="27"/>
  <c r="F11" i="27"/>
  <c r="G11" i="27"/>
  <c r="H11" i="27"/>
  <c r="I11" i="27"/>
  <c r="J11" i="27"/>
  <c r="K11" i="27"/>
  <c r="A12" i="27"/>
  <c r="B12" i="27"/>
  <c r="C12" i="27"/>
  <c r="D12" i="27"/>
  <c r="E12" i="27"/>
  <c r="F12" i="27"/>
  <c r="G12" i="27"/>
  <c r="H12" i="27"/>
  <c r="I12" i="27"/>
  <c r="J12" i="27"/>
  <c r="K12" i="27"/>
  <c r="A10" i="20"/>
  <c r="B10" i="20"/>
  <c r="C10" i="20"/>
  <c r="D10" i="20"/>
  <c r="E10" i="20"/>
  <c r="F10" i="20"/>
  <c r="G10" i="20"/>
  <c r="H10" i="20"/>
  <c r="I10" i="20"/>
  <c r="J10" i="20"/>
  <c r="K10" i="20"/>
  <c r="L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A25" i="20"/>
  <c r="B25" i="20"/>
  <c r="C25" i="20"/>
  <c r="D25" i="20"/>
  <c r="E25" i="20"/>
  <c r="F25" i="20"/>
  <c r="G25" i="20"/>
  <c r="H25" i="20"/>
  <c r="I25" i="20"/>
  <c r="J25" i="20"/>
  <c r="K25" i="20"/>
  <c r="L25" i="20"/>
  <c r="A26" i="20"/>
  <c r="B26" i="20"/>
  <c r="C26" i="20"/>
  <c r="D26" i="20"/>
  <c r="E26" i="20"/>
  <c r="F26" i="20"/>
  <c r="G26" i="20"/>
  <c r="H26" i="20"/>
  <c r="I26" i="20"/>
  <c r="J26" i="20"/>
  <c r="K26" i="20"/>
  <c r="L26" i="20"/>
  <c r="A27" i="20"/>
  <c r="B27" i="20"/>
  <c r="C27" i="20"/>
  <c r="D27" i="20"/>
  <c r="E27" i="20"/>
  <c r="F27" i="20"/>
  <c r="G27" i="20"/>
  <c r="H27" i="20"/>
  <c r="I27" i="20"/>
  <c r="J27" i="20"/>
  <c r="K27" i="20"/>
  <c r="L27" i="20"/>
  <c r="A28" i="20"/>
  <c r="B28" i="20"/>
  <c r="C28" i="20"/>
  <c r="D28" i="20"/>
  <c r="E28" i="20"/>
  <c r="F28" i="20"/>
  <c r="G28" i="20"/>
  <c r="H28" i="20"/>
  <c r="I28" i="20"/>
  <c r="J28" i="20"/>
  <c r="K28" i="20"/>
  <c r="L28" i="20"/>
  <c r="A29" i="20"/>
  <c r="B29" i="20"/>
  <c r="C29" i="20"/>
  <c r="D29" i="20"/>
  <c r="E29" i="20"/>
  <c r="F29" i="20"/>
  <c r="G29" i="20"/>
  <c r="H29" i="20"/>
  <c r="I29" i="20"/>
  <c r="J29" i="20"/>
  <c r="K29" i="20"/>
  <c r="L29" i="20"/>
  <c r="CB15" i="25"/>
  <c r="CA15" i="25"/>
  <c r="BZ15" i="25"/>
  <c r="BY15" i="25"/>
  <c r="BX15" i="25"/>
  <c r="BW15" i="25"/>
  <c r="BV15" i="25"/>
  <c r="BU15" i="25"/>
  <c r="BT15" i="25"/>
  <c r="BS15" i="25"/>
  <c r="BR15" i="25"/>
  <c r="BQ15" i="25"/>
  <c r="BP15" i="25"/>
  <c r="BO15" i="25"/>
  <c r="BN15" i="25"/>
  <c r="BM15" i="25"/>
  <c r="BK15" i="25"/>
  <c r="BJ15" i="25"/>
  <c r="BH15" i="25"/>
  <c r="BG15" i="25"/>
  <c r="BF15" i="25"/>
  <c r="BE15" i="25"/>
  <c r="BD15" i="25"/>
  <c r="BC15" i="25"/>
  <c r="BB15" i="25"/>
  <c r="BA15" i="25"/>
  <c r="AM15" i="25"/>
  <c r="AL15" i="25"/>
  <c r="AK15" i="25"/>
  <c r="AJ15" i="25"/>
  <c r="AI15" i="25"/>
  <c r="AH15" i="25"/>
  <c r="AG15" i="25"/>
  <c r="AF15" i="25"/>
  <c r="AE15" i="25"/>
  <c r="AD15" i="25"/>
  <c r="AC15" i="25"/>
  <c r="Z15" i="25"/>
  <c r="W15" i="25"/>
  <c r="V15" i="25"/>
  <c r="U15" i="25"/>
  <c r="AD12" i="25"/>
  <c r="L2" i="25"/>
  <c r="A22" i="27"/>
  <c r="B22" i="27"/>
  <c r="C22" i="27"/>
  <c r="D22" i="27"/>
  <c r="E22" i="27"/>
  <c r="F22" i="27"/>
  <c r="G22" i="27"/>
  <c r="H22" i="27"/>
  <c r="I22" i="27"/>
  <c r="J22" i="27"/>
  <c r="K22" i="27"/>
  <c r="A23" i="27"/>
  <c r="B23" i="27"/>
  <c r="C23" i="27"/>
  <c r="D23" i="27"/>
  <c r="E23" i="27"/>
  <c r="F23" i="27"/>
  <c r="G23" i="27"/>
  <c r="H23" i="27"/>
  <c r="I23" i="27"/>
  <c r="J23" i="27"/>
  <c r="K23" i="27"/>
  <c r="A24" i="27"/>
  <c r="B24" i="27"/>
  <c r="C24" i="27"/>
  <c r="D24" i="27"/>
  <c r="E24" i="27"/>
  <c r="F24" i="27"/>
  <c r="G24" i="27"/>
  <c r="H24" i="27"/>
  <c r="I24" i="27"/>
  <c r="J24" i="27"/>
  <c r="K24" i="27"/>
  <c r="CB30" i="25"/>
  <c r="CA30" i="25"/>
  <c r="BZ30" i="25"/>
  <c r="BY30" i="25"/>
  <c r="BX30" i="25"/>
  <c r="BW30" i="25"/>
  <c r="BV30" i="25"/>
  <c r="BU30" i="25"/>
  <c r="BT30" i="25"/>
  <c r="BS30" i="25"/>
  <c r="BR30" i="25"/>
  <c r="BQ30" i="25"/>
  <c r="BP30" i="25"/>
  <c r="BO30" i="25"/>
  <c r="BN30" i="25"/>
  <c r="BM30" i="25"/>
  <c r="BK30" i="25"/>
  <c r="BJ30" i="25"/>
  <c r="BH30" i="25"/>
  <c r="BG30" i="25"/>
  <c r="BF30" i="25"/>
  <c r="BE30" i="25"/>
  <c r="BD30" i="25"/>
  <c r="BC30" i="25"/>
  <c r="BB30" i="25"/>
  <c r="BA30" i="25"/>
  <c r="AM30" i="25"/>
  <c r="AL30" i="25"/>
  <c r="AK30" i="25"/>
  <c r="AJ30" i="25"/>
  <c r="AI30" i="25"/>
  <c r="AH30" i="25"/>
  <c r="AG30" i="25"/>
  <c r="AF30" i="25"/>
  <c r="AE30" i="25"/>
  <c r="AD30" i="25"/>
  <c r="AC30" i="25"/>
  <c r="Z30" i="25"/>
  <c r="W30" i="25"/>
  <c r="V30" i="25"/>
  <c r="U30" i="25"/>
  <c r="U31" i="25"/>
  <c r="V31" i="25"/>
  <c r="W31" i="25"/>
  <c r="Z31" i="25"/>
  <c r="AC31" i="25"/>
  <c r="AD31" i="25"/>
  <c r="AE31" i="25"/>
  <c r="AF31" i="25"/>
  <c r="AG31" i="25"/>
  <c r="AH31" i="25"/>
  <c r="AI31" i="25"/>
  <c r="AJ31" i="25"/>
  <c r="AK31" i="25"/>
  <c r="AL31" i="25"/>
  <c r="AM31" i="25"/>
  <c r="BA31" i="25"/>
  <c r="BB31" i="25"/>
  <c r="BC31" i="25"/>
  <c r="BD31" i="25"/>
  <c r="BE31" i="25"/>
  <c r="BF31" i="25"/>
  <c r="BG31" i="25"/>
  <c r="BH31" i="25"/>
  <c r="BJ31" i="25"/>
  <c r="BK31" i="25"/>
  <c r="BM31" i="25"/>
  <c r="BN31" i="25"/>
  <c r="BO31" i="25"/>
  <c r="BP31" i="25"/>
  <c r="BQ31" i="25"/>
  <c r="BR31" i="25"/>
  <c r="BS31" i="25"/>
  <c r="BT31" i="25"/>
  <c r="BU31" i="25"/>
  <c r="BV31" i="25"/>
  <c r="BW31" i="25"/>
  <c r="BX31" i="25"/>
  <c r="BY31" i="25"/>
  <c r="BZ31" i="25"/>
  <c r="CA31" i="25"/>
  <c r="CB31" i="25"/>
  <c r="A13" i="27"/>
  <c r="A14" i="27"/>
  <c r="A15" i="27"/>
  <c r="A16" i="27"/>
  <c r="A17" i="27"/>
  <c r="A18" i="27"/>
  <c r="A19" i="27"/>
  <c r="A20" i="27"/>
  <c r="A21" i="27"/>
  <c r="D36" i="11"/>
  <c r="E36" i="11"/>
  <c r="AU7" i="25"/>
  <c r="F39" i="11" s="1"/>
  <c r="E20" i="23"/>
  <c r="E116" i="23"/>
  <c r="E212" i="23"/>
  <c r="E308" i="23"/>
  <c r="E404" i="23"/>
  <c r="E238" i="23"/>
  <c r="E83" i="23"/>
  <c r="E311" i="23"/>
  <c r="E168" i="23"/>
  <c r="E408" i="23"/>
  <c r="E277" i="23"/>
  <c r="E146" i="23"/>
  <c r="E45" i="23"/>
  <c r="E141" i="23"/>
  <c r="E237" i="23"/>
  <c r="E333" i="23"/>
  <c r="E46" i="23"/>
  <c r="E202" i="23"/>
  <c r="E382" i="23"/>
  <c r="E131" i="23"/>
  <c r="E299" i="23"/>
  <c r="E60" i="23"/>
  <c r="E216" i="23"/>
  <c r="E372" i="23"/>
  <c r="E133" i="23"/>
  <c r="E289" i="23"/>
  <c r="E50" i="23"/>
  <c r="E194" i="23"/>
  <c r="E112" i="23"/>
  <c r="E331" i="23"/>
  <c r="E139" i="23"/>
  <c r="E362" i="23"/>
  <c r="E199" i="23"/>
  <c r="E63" i="23"/>
  <c r="E292" i="23"/>
  <c r="E267" i="23"/>
  <c r="E318" i="23"/>
  <c r="E391" i="23"/>
  <c r="E75" i="23"/>
  <c r="E135" i="23"/>
  <c r="E221" i="23"/>
  <c r="E306" i="23"/>
  <c r="E234" i="23"/>
  <c r="E374" i="23"/>
  <c r="E32" i="23"/>
  <c r="E128" i="23"/>
  <c r="E224" i="23"/>
  <c r="E320" i="23"/>
  <c r="E22" i="23"/>
  <c r="E262" i="23"/>
  <c r="E119" i="23"/>
  <c r="E347" i="23"/>
  <c r="E192" i="23"/>
  <c r="E37" i="23"/>
  <c r="E313" i="23"/>
  <c r="E170" i="23"/>
  <c r="E57" i="23"/>
  <c r="E153" i="23"/>
  <c r="E249" i="23"/>
  <c r="E345" i="23"/>
  <c r="E58" i="23"/>
  <c r="E226" i="23"/>
  <c r="E406" i="23"/>
  <c r="E143" i="23"/>
  <c r="E323" i="23"/>
  <c r="E84" i="23"/>
  <c r="E240" i="23"/>
  <c r="E396" i="23"/>
  <c r="E157" i="23"/>
  <c r="E301" i="23"/>
  <c r="E62" i="23"/>
  <c r="E218" i="23"/>
  <c r="E138" i="23"/>
  <c r="E355" i="23"/>
  <c r="E172" i="23"/>
  <c r="E386" i="23"/>
  <c r="E232" i="23"/>
  <c r="E89" i="23"/>
  <c r="E340" i="23"/>
  <c r="E293" i="23"/>
  <c r="E366" i="23"/>
  <c r="E41" i="23"/>
  <c r="E127" i="23"/>
  <c r="E187" i="23"/>
  <c r="E280" i="23"/>
  <c r="E354" i="23"/>
  <c r="E317" i="23"/>
  <c r="E342" i="23"/>
  <c r="E367" i="23"/>
  <c r="E42" i="23"/>
  <c r="E102" i="23"/>
  <c r="E136" i="23"/>
  <c r="E163" i="23"/>
  <c r="E381" i="23"/>
  <c r="E361" i="23"/>
  <c r="E278" i="23"/>
  <c r="E28" i="23"/>
  <c r="E88" i="23"/>
  <c r="E339" i="23"/>
  <c r="E174" i="23"/>
  <c r="E184" i="23"/>
  <c r="E303" i="23"/>
  <c r="E316" i="23"/>
  <c r="E99" i="23"/>
  <c r="E330" i="23"/>
  <c r="E338" i="23"/>
  <c r="E259" i="23"/>
  <c r="E398" i="23"/>
  <c r="E175" i="23"/>
  <c r="E375" i="23"/>
  <c r="E51" i="23"/>
  <c r="E44" i="23"/>
  <c r="E140" i="23"/>
  <c r="E236" i="23"/>
  <c r="E332" i="23"/>
  <c r="E82" i="23"/>
  <c r="E286" i="23"/>
  <c r="E155" i="23"/>
  <c r="E383" i="23"/>
  <c r="E228" i="23"/>
  <c r="E85" i="23"/>
  <c r="E337" i="23"/>
  <c r="E206" i="23"/>
  <c r="E69" i="23"/>
  <c r="E165" i="23"/>
  <c r="E261" i="23"/>
  <c r="E357" i="23"/>
  <c r="E70" i="23"/>
  <c r="E250" i="23"/>
  <c r="E23" i="23"/>
  <c r="E167" i="23"/>
  <c r="E335" i="23"/>
  <c r="E108" i="23"/>
  <c r="E252" i="23"/>
  <c r="E25" i="23"/>
  <c r="E169" i="23"/>
  <c r="E325" i="23"/>
  <c r="E74" i="23"/>
  <c r="E242" i="23"/>
  <c r="E171" i="23"/>
  <c r="E379" i="23"/>
  <c r="E198" i="23"/>
  <c r="E29" i="23"/>
  <c r="E258" i="23"/>
  <c r="E115" i="23"/>
  <c r="E364" i="23"/>
  <c r="E341" i="23"/>
  <c r="E66" i="23"/>
  <c r="E126" i="23"/>
  <c r="E186" i="23"/>
  <c r="E246" i="23"/>
  <c r="E329" i="23"/>
  <c r="E402" i="23"/>
  <c r="E365" i="23"/>
  <c r="E390" i="23"/>
  <c r="E67" i="23"/>
  <c r="E101" i="23"/>
  <c r="E161" i="23"/>
  <c r="E195" i="23"/>
  <c r="E222" i="23"/>
  <c r="E409" i="23"/>
  <c r="E215" i="23"/>
  <c r="E300" i="23"/>
  <c r="E61" i="23"/>
  <c r="E257" i="23"/>
  <c r="E64" i="23"/>
  <c r="E244" i="23"/>
  <c r="E352" i="23"/>
  <c r="E91" i="23"/>
  <c r="E159" i="23"/>
  <c r="E279" i="23"/>
  <c r="E305" i="23"/>
  <c r="E79" i="23"/>
  <c r="E208" i="23"/>
  <c r="E76" i="23"/>
  <c r="E269" i="23"/>
  <c r="E294" i="23"/>
  <c r="E111" i="23"/>
  <c r="E56" i="23"/>
  <c r="E152" i="23"/>
  <c r="E248" i="23"/>
  <c r="E344" i="23"/>
  <c r="E118" i="23"/>
  <c r="E310" i="23"/>
  <c r="E179" i="23"/>
  <c r="E407" i="23"/>
  <c r="E264" i="23"/>
  <c r="E121" i="23"/>
  <c r="E373" i="23"/>
  <c r="E230" i="23"/>
  <c r="E81" i="23"/>
  <c r="E177" i="23"/>
  <c r="E273" i="23"/>
  <c r="E369" i="23"/>
  <c r="E94" i="23"/>
  <c r="E274" i="23"/>
  <c r="E47" i="23"/>
  <c r="E191" i="23"/>
  <c r="E359" i="23"/>
  <c r="E120" i="23"/>
  <c r="E276" i="23"/>
  <c r="E49" i="23"/>
  <c r="E193" i="23"/>
  <c r="E349" i="23"/>
  <c r="E98" i="23"/>
  <c r="E254" i="23"/>
  <c r="E197" i="23"/>
  <c r="E403" i="23"/>
  <c r="E231" i="23"/>
  <c r="E55" i="23"/>
  <c r="E315" i="23"/>
  <c r="E148" i="23"/>
  <c r="E388" i="23"/>
  <c r="E389" i="23"/>
  <c r="E125" i="23"/>
  <c r="E185" i="23"/>
  <c r="E245" i="23"/>
  <c r="E304" i="23"/>
  <c r="E377" i="23"/>
  <c r="E291" i="23"/>
  <c r="E65" i="23"/>
  <c r="E40" i="23"/>
  <c r="E100" i="23"/>
  <c r="E160" i="23"/>
  <c r="E220" i="23"/>
  <c r="E247" i="23"/>
  <c r="E281" i="23"/>
  <c r="E164" i="23"/>
  <c r="E260" i="23"/>
  <c r="E356" i="23"/>
  <c r="E142" i="23"/>
  <c r="E334" i="23"/>
  <c r="E203" i="23"/>
  <c r="E36" i="23"/>
  <c r="E288" i="23"/>
  <c r="E145" i="23"/>
  <c r="E266" i="23"/>
  <c r="E93" i="23"/>
  <c r="E189" i="23"/>
  <c r="E285" i="23"/>
  <c r="E106" i="23"/>
  <c r="E298" i="23"/>
  <c r="E59" i="23"/>
  <c r="E371" i="23"/>
  <c r="E144" i="23"/>
  <c r="E217" i="23"/>
  <c r="E122" i="23"/>
  <c r="E223" i="23"/>
  <c r="E39" i="23"/>
  <c r="E78" i="23"/>
  <c r="E219" i="23"/>
  <c r="E307" i="23"/>
  <c r="E268" i="23"/>
  <c r="E162" i="23"/>
  <c r="E400" i="23"/>
  <c r="E319" i="23"/>
  <c r="E68" i="23"/>
  <c r="E80" i="23"/>
  <c r="E176" i="23"/>
  <c r="E272" i="23"/>
  <c r="E368" i="23"/>
  <c r="E166" i="23"/>
  <c r="E370" i="23"/>
  <c r="E227" i="23"/>
  <c r="E72" i="23"/>
  <c r="E324" i="23"/>
  <c r="E181" i="23"/>
  <c r="E38" i="23"/>
  <c r="E290" i="23"/>
  <c r="E105" i="23"/>
  <c r="E201" i="23"/>
  <c r="E297" i="23"/>
  <c r="E393" i="23"/>
  <c r="E130" i="23"/>
  <c r="E322" i="23"/>
  <c r="E71" i="23"/>
  <c r="E239" i="23"/>
  <c r="E395" i="23"/>
  <c r="E156" i="23"/>
  <c r="E312" i="23"/>
  <c r="E73" i="23"/>
  <c r="E229" i="23"/>
  <c r="E385" i="23"/>
  <c r="E134" i="23"/>
  <c r="E27" i="23"/>
  <c r="E256" i="23"/>
  <c r="E54" i="23"/>
  <c r="E283" i="23"/>
  <c r="E114" i="23"/>
  <c r="E363" i="23"/>
  <c r="E207" i="23"/>
  <c r="E123" i="23"/>
  <c r="E150" i="23"/>
  <c r="E243" i="23"/>
  <c r="E302" i="23"/>
  <c r="E351" i="23"/>
  <c r="E77" i="23"/>
  <c r="E137" i="23"/>
  <c r="E31" i="23"/>
  <c r="E124" i="23"/>
  <c r="E151" i="23"/>
  <c r="E211" i="23"/>
  <c r="E271" i="23"/>
  <c r="E328" i="23"/>
  <c r="E353" i="23"/>
  <c r="E378" i="23"/>
  <c r="E287" i="23"/>
  <c r="E129" i="23"/>
  <c r="E321" i="23"/>
  <c r="E358" i="23"/>
  <c r="E48" i="23"/>
  <c r="E360" i="23"/>
  <c r="E109" i="23"/>
  <c r="E182" i="23"/>
  <c r="E113" i="23"/>
  <c r="E173" i="23"/>
  <c r="E343" i="23"/>
  <c r="E235" i="23"/>
  <c r="E52" i="23"/>
  <c r="E92" i="23"/>
  <c r="E188" i="23"/>
  <c r="E284" i="23"/>
  <c r="E380" i="23"/>
  <c r="E190" i="23"/>
  <c r="E394" i="23"/>
  <c r="E251" i="23"/>
  <c r="E96" i="23"/>
  <c r="E348" i="23"/>
  <c r="E205" i="23"/>
  <c r="E86" i="23"/>
  <c r="E21" i="23"/>
  <c r="E117" i="23"/>
  <c r="E213" i="23"/>
  <c r="E309" i="23"/>
  <c r="E405" i="23"/>
  <c r="E154" i="23"/>
  <c r="E346" i="23"/>
  <c r="E95" i="23"/>
  <c r="E263" i="23"/>
  <c r="E24" i="23"/>
  <c r="E180" i="23"/>
  <c r="E336" i="23"/>
  <c r="E97" i="23"/>
  <c r="E253" i="23"/>
  <c r="E397" i="23"/>
  <c r="E158" i="23"/>
  <c r="E53" i="23"/>
  <c r="E282" i="23"/>
  <c r="E87" i="23"/>
  <c r="E314" i="23"/>
  <c r="E147" i="23"/>
  <c r="E387" i="23"/>
  <c r="E233" i="23"/>
  <c r="E149" i="23"/>
  <c r="E209" i="23"/>
  <c r="E295" i="23"/>
  <c r="E350" i="23"/>
  <c r="E399" i="23"/>
  <c r="E103" i="23"/>
  <c r="E196" i="23"/>
  <c r="E90" i="23"/>
  <c r="E183" i="23"/>
  <c r="E210" i="23"/>
  <c r="E270" i="23"/>
  <c r="E327" i="23"/>
  <c r="E376" i="23"/>
  <c r="E401" i="23"/>
  <c r="E104" i="23"/>
  <c r="E200" i="23"/>
  <c r="E296" i="23"/>
  <c r="E392" i="23"/>
  <c r="E214" i="23"/>
  <c r="E35" i="23"/>
  <c r="E132" i="23"/>
  <c r="E384" i="23"/>
  <c r="E241" i="23"/>
  <c r="E110" i="23"/>
  <c r="E33" i="23"/>
  <c r="E225" i="23"/>
  <c r="E34" i="23"/>
  <c r="E178" i="23"/>
  <c r="E107" i="23"/>
  <c r="E275" i="23"/>
  <c r="E204" i="23"/>
  <c r="E265" i="23"/>
  <c r="E26" i="23"/>
  <c r="E30" i="23"/>
  <c r="E255" i="23"/>
  <c r="E326" i="23"/>
  <c r="E43" i="23"/>
  <c r="M29" i="20" l="1"/>
  <c r="N29" i="20" s="1"/>
  <c r="M28" i="20"/>
  <c r="N28" i="20" s="1"/>
  <c r="M27" i="20"/>
  <c r="O27" i="20" s="1"/>
  <c r="M26" i="20"/>
  <c r="M25" i="20"/>
  <c r="O25" i="20" s="1"/>
  <c r="M24" i="20"/>
  <c r="M23" i="20"/>
  <c r="O23" i="20" s="1"/>
  <c r="M19" i="20"/>
  <c r="N19" i="20" s="1"/>
  <c r="M20" i="20"/>
  <c r="N20" i="20" s="1"/>
  <c r="M22" i="20"/>
  <c r="N22" i="20" s="1"/>
  <c r="M21" i="20"/>
  <c r="O21" i="20" s="1"/>
  <c r="M16" i="20"/>
  <c r="N16" i="20" s="1"/>
  <c r="M18" i="20"/>
  <c r="O18" i="20" s="1"/>
  <c r="M17" i="20"/>
  <c r="O17" i="20" s="1"/>
  <c r="M15" i="20"/>
  <c r="O15" i="20" s="1"/>
  <c r="L5" i="27"/>
  <c r="M13" i="20"/>
  <c r="N13" i="20" s="1"/>
  <c r="M11" i="20"/>
  <c r="O11" i="20" s="1"/>
  <c r="M12" i="20"/>
  <c r="N12" i="20" s="1"/>
  <c r="M14" i="20"/>
  <c r="N14" i="20" s="1"/>
  <c r="M10" i="20"/>
  <c r="O10" i="20" s="1"/>
  <c r="L10" i="27"/>
  <c r="L12" i="27"/>
  <c r="L6" i="27"/>
  <c r="L11" i="27"/>
  <c r="L7" i="27"/>
  <c r="L8" i="27"/>
  <c r="N26" i="20"/>
  <c r="O26" i="20"/>
  <c r="N25" i="20"/>
  <c r="N24" i="20"/>
  <c r="O24" i="20"/>
  <c r="L24" i="27"/>
  <c r="L22" i="27"/>
  <c r="L23" i="27"/>
  <c r="I3" i="22"/>
  <c r="A3" i="22"/>
  <c r="N23" i="20" l="1"/>
  <c r="O14" i="20"/>
  <c r="O28" i="20"/>
  <c r="N15" i="20"/>
  <c r="N27" i="20"/>
  <c r="N21" i="20"/>
  <c r="O22" i="20"/>
  <c r="O12" i="20"/>
  <c r="N10" i="20"/>
  <c r="O29" i="20"/>
  <c r="O19" i="20"/>
  <c r="O20" i="20"/>
  <c r="N17" i="20"/>
  <c r="N18" i="20"/>
  <c r="O16" i="20"/>
  <c r="N11" i="20"/>
  <c r="O13" i="20"/>
  <c r="AY7" i="25"/>
  <c r="J39" i="11" s="1"/>
  <c r="AX7" i="25"/>
  <c r="I39" i="11" s="1"/>
  <c r="AW7" i="25"/>
  <c r="H39" i="11" s="1"/>
  <c r="AV7" i="25" l="1"/>
  <c r="G39" i="11" s="1"/>
  <c r="B12" i="23"/>
  <c r="B13" i="23"/>
  <c r="B14" i="23"/>
  <c r="B15" i="23"/>
  <c r="B16" i="23"/>
  <c r="B17" i="23"/>
  <c r="B18" i="23"/>
  <c r="B19" i="23"/>
  <c r="B10" i="23"/>
  <c r="B11" i="23"/>
  <c r="A10" i="23" l="1"/>
  <c r="A11" i="23"/>
  <c r="A12" i="23"/>
  <c r="A13" i="23"/>
  <c r="A14" i="23"/>
  <c r="A15" i="23"/>
  <c r="A16" i="23"/>
  <c r="A17" i="23"/>
  <c r="A18" i="23"/>
  <c r="A19" i="23"/>
  <c r="B13" i="27"/>
  <c r="C13" i="27"/>
  <c r="D13" i="27"/>
  <c r="E13" i="27"/>
  <c r="F13" i="27"/>
  <c r="G13" i="27"/>
  <c r="H13" i="27"/>
  <c r="I13" i="27"/>
  <c r="J13" i="27"/>
  <c r="K13" i="27"/>
  <c r="B14" i="27"/>
  <c r="C14" i="27"/>
  <c r="D14" i="27"/>
  <c r="E14" i="27"/>
  <c r="F14" i="27"/>
  <c r="G14" i="27"/>
  <c r="H14" i="27"/>
  <c r="I14" i="27"/>
  <c r="J14" i="27"/>
  <c r="K14" i="27"/>
  <c r="B15" i="27"/>
  <c r="C15" i="27"/>
  <c r="D15" i="27"/>
  <c r="E15" i="27"/>
  <c r="F15" i="27"/>
  <c r="G15" i="27"/>
  <c r="H15" i="27"/>
  <c r="I15" i="27"/>
  <c r="J15" i="27"/>
  <c r="K15" i="27"/>
  <c r="B16" i="27"/>
  <c r="C16" i="27"/>
  <c r="D16" i="27"/>
  <c r="E16" i="27"/>
  <c r="F16" i="27"/>
  <c r="G16" i="27"/>
  <c r="H16" i="27"/>
  <c r="I16" i="27"/>
  <c r="J16" i="27"/>
  <c r="K16" i="27"/>
  <c r="B17" i="27"/>
  <c r="C17" i="27"/>
  <c r="D17" i="27"/>
  <c r="E17" i="27"/>
  <c r="F17" i="27"/>
  <c r="G17" i="27"/>
  <c r="H17" i="27"/>
  <c r="I17" i="27"/>
  <c r="J17" i="27"/>
  <c r="K17" i="27"/>
  <c r="B18" i="27"/>
  <c r="C18" i="27"/>
  <c r="D18" i="27"/>
  <c r="E18" i="27"/>
  <c r="F18" i="27"/>
  <c r="G18" i="27"/>
  <c r="H18" i="27"/>
  <c r="I18" i="27"/>
  <c r="J18" i="27"/>
  <c r="K18" i="27"/>
  <c r="B19" i="27"/>
  <c r="C19" i="27"/>
  <c r="D19" i="27"/>
  <c r="E19" i="27"/>
  <c r="F19" i="27"/>
  <c r="G19" i="27"/>
  <c r="H19" i="27"/>
  <c r="I19" i="27"/>
  <c r="J19" i="27"/>
  <c r="K19" i="27"/>
  <c r="B20" i="27"/>
  <c r="C20" i="27"/>
  <c r="D20" i="27"/>
  <c r="E20" i="27"/>
  <c r="F20" i="27"/>
  <c r="G20" i="27"/>
  <c r="H20" i="27"/>
  <c r="I20" i="27"/>
  <c r="J20" i="27"/>
  <c r="K20" i="27"/>
  <c r="B21" i="27"/>
  <c r="C21" i="27"/>
  <c r="D21" i="27"/>
  <c r="E21" i="27"/>
  <c r="F21" i="27"/>
  <c r="G21" i="27"/>
  <c r="H21" i="27"/>
  <c r="I21" i="27"/>
  <c r="J21" i="27"/>
  <c r="K21" i="27"/>
  <c r="C4" i="27"/>
  <c r="D4" i="27"/>
  <c r="E4" i="27"/>
  <c r="F4" i="27"/>
  <c r="G4" i="27"/>
  <c r="H4" i="27"/>
  <c r="I4" i="27"/>
  <c r="J4" i="27"/>
  <c r="K4" i="27"/>
  <c r="B4" i="27"/>
  <c r="A4" i="27"/>
  <c r="L9" i="20"/>
  <c r="K9" i="20"/>
  <c r="J9" i="20"/>
  <c r="I9" i="20"/>
  <c r="H9" i="20"/>
  <c r="G9" i="20"/>
  <c r="F9" i="20"/>
  <c r="E9" i="20"/>
  <c r="D9" i="20"/>
  <c r="C9" i="20"/>
  <c r="B9" i="20"/>
  <c r="A9" i="20"/>
  <c r="CB54" i="25"/>
  <c r="CA54" i="25"/>
  <c r="BZ54" i="25"/>
  <c r="BY54" i="25"/>
  <c r="BX54" i="25"/>
  <c r="BW54" i="25"/>
  <c r="BV54" i="25"/>
  <c r="BU54" i="25"/>
  <c r="BT54" i="25"/>
  <c r="BS54" i="25"/>
  <c r="BR54" i="25"/>
  <c r="BQ54" i="25"/>
  <c r="BP54" i="25"/>
  <c r="BO54" i="25"/>
  <c r="BN54" i="25"/>
  <c r="BM54" i="25"/>
  <c r="BK54" i="25"/>
  <c r="BJ54" i="25"/>
  <c r="BH54" i="25"/>
  <c r="BG54" i="25"/>
  <c r="BF54" i="25"/>
  <c r="BE54" i="25"/>
  <c r="BD54" i="25"/>
  <c r="BC54" i="25"/>
  <c r="BB54" i="25"/>
  <c r="BA54" i="25"/>
  <c r="CB53" i="25"/>
  <c r="CA53" i="25"/>
  <c r="BZ53" i="25"/>
  <c r="BY53" i="25"/>
  <c r="BX53" i="25"/>
  <c r="BW53" i="25"/>
  <c r="BV53" i="25"/>
  <c r="BU53" i="25"/>
  <c r="BT53" i="25"/>
  <c r="BS53" i="25"/>
  <c r="BR53" i="25"/>
  <c r="BQ53" i="25"/>
  <c r="BP53" i="25"/>
  <c r="BO53" i="25"/>
  <c r="BN53" i="25"/>
  <c r="BM53" i="25"/>
  <c r="BK53" i="25"/>
  <c r="BJ53" i="25"/>
  <c r="BH53" i="25"/>
  <c r="BG53" i="25"/>
  <c r="BF53" i="25"/>
  <c r="BE53" i="25"/>
  <c r="BD53" i="25"/>
  <c r="BC53" i="25"/>
  <c r="BB53" i="25"/>
  <c r="BA53" i="25"/>
  <c r="CB52" i="25"/>
  <c r="CA52" i="25"/>
  <c r="BZ52" i="25"/>
  <c r="BY52" i="25"/>
  <c r="BX52" i="25"/>
  <c r="BW52" i="25"/>
  <c r="BV52" i="25"/>
  <c r="BU52" i="25"/>
  <c r="BT52" i="25"/>
  <c r="BS52" i="25"/>
  <c r="BR52" i="25"/>
  <c r="BQ52" i="25"/>
  <c r="BP52" i="25"/>
  <c r="BO52" i="25"/>
  <c r="BN52" i="25"/>
  <c r="BM52" i="25"/>
  <c r="BK52" i="25"/>
  <c r="BJ52" i="25"/>
  <c r="BH52" i="25"/>
  <c r="BG52" i="25"/>
  <c r="BF52" i="25"/>
  <c r="BE52" i="25"/>
  <c r="BD52" i="25"/>
  <c r="BC52" i="25"/>
  <c r="BB52" i="25"/>
  <c r="BA52" i="25"/>
  <c r="CB51" i="25"/>
  <c r="CA51" i="25"/>
  <c r="BZ51" i="25"/>
  <c r="BY51" i="25"/>
  <c r="BX51" i="25"/>
  <c r="BW51" i="25"/>
  <c r="BV51" i="25"/>
  <c r="BU51" i="25"/>
  <c r="BT51" i="25"/>
  <c r="BS51" i="25"/>
  <c r="BR51" i="25"/>
  <c r="BQ51" i="25"/>
  <c r="BP51" i="25"/>
  <c r="BO51" i="25"/>
  <c r="BN51" i="25"/>
  <c r="BM51" i="25"/>
  <c r="BK51" i="25"/>
  <c r="BJ51" i="25"/>
  <c r="BH51" i="25"/>
  <c r="BG51" i="25"/>
  <c r="BF51" i="25"/>
  <c r="BE51" i="25"/>
  <c r="BD51" i="25"/>
  <c r="BC51" i="25"/>
  <c r="BB51" i="25"/>
  <c r="BA51" i="25"/>
  <c r="CB50" i="25"/>
  <c r="CA50" i="25"/>
  <c r="BZ50" i="25"/>
  <c r="BY50" i="25"/>
  <c r="BX50" i="25"/>
  <c r="BW50" i="25"/>
  <c r="BV50" i="25"/>
  <c r="BU50" i="25"/>
  <c r="BT50" i="25"/>
  <c r="BS50" i="25"/>
  <c r="BR50" i="25"/>
  <c r="BQ50" i="25"/>
  <c r="BP50" i="25"/>
  <c r="BO50" i="25"/>
  <c r="BN50" i="25"/>
  <c r="BM50" i="25"/>
  <c r="BK50" i="25"/>
  <c r="BJ50" i="25"/>
  <c r="BH50" i="25"/>
  <c r="BG50" i="25"/>
  <c r="BF50" i="25"/>
  <c r="BE50" i="25"/>
  <c r="BD50" i="25"/>
  <c r="BC50" i="25"/>
  <c r="BB50" i="25"/>
  <c r="BA50" i="25"/>
  <c r="CB49" i="25"/>
  <c r="CA49" i="25"/>
  <c r="BZ49" i="25"/>
  <c r="BY49" i="25"/>
  <c r="BX49" i="25"/>
  <c r="BW49" i="25"/>
  <c r="BV49" i="25"/>
  <c r="BU49" i="25"/>
  <c r="BT49" i="25"/>
  <c r="BS49" i="25"/>
  <c r="BR49" i="25"/>
  <c r="BQ49" i="25"/>
  <c r="BP49" i="25"/>
  <c r="BO49" i="25"/>
  <c r="BN49" i="25"/>
  <c r="BM49" i="25"/>
  <c r="BK49" i="25"/>
  <c r="BJ49" i="25"/>
  <c r="BH49" i="25"/>
  <c r="BG49" i="25"/>
  <c r="BF49" i="25"/>
  <c r="BE49" i="25"/>
  <c r="BD49" i="25"/>
  <c r="BC49" i="25"/>
  <c r="BB49" i="25"/>
  <c r="BA49" i="25"/>
  <c r="CB48" i="25"/>
  <c r="CA48" i="25"/>
  <c r="BZ48" i="25"/>
  <c r="BY48" i="25"/>
  <c r="BX48" i="25"/>
  <c r="BW48" i="25"/>
  <c r="BV48" i="25"/>
  <c r="BU48" i="25"/>
  <c r="BT48" i="25"/>
  <c r="BS48" i="25"/>
  <c r="BR48" i="25"/>
  <c r="BQ48" i="25"/>
  <c r="BP48" i="25"/>
  <c r="BO48" i="25"/>
  <c r="BN48" i="25"/>
  <c r="BM48" i="25"/>
  <c r="BK48" i="25"/>
  <c r="BJ48" i="25"/>
  <c r="BH48" i="25"/>
  <c r="BG48" i="25"/>
  <c r="BF48" i="25"/>
  <c r="BE48" i="25"/>
  <c r="BD48" i="25"/>
  <c r="BC48" i="25"/>
  <c r="BB48" i="25"/>
  <c r="BA48" i="25"/>
  <c r="CB47" i="25"/>
  <c r="CA47" i="25"/>
  <c r="BZ47" i="25"/>
  <c r="BY47" i="25"/>
  <c r="BX47" i="25"/>
  <c r="BW47" i="25"/>
  <c r="BV47" i="25"/>
  <c r="BU47" i="25"/>
  <c r="BT47" i="25"/>
  <c r="BS47" i="25"/>
  <c r="BR47" i="25"/>
  <c r="BQ47" i="25"/>
  <c r="BP47" i="25"/>
  <c r="BO47" i="25"/>
  <c r="BN47" i="25"/>
  <c r="BM47" i="25"/>
  <c r="BK47" i="25"/>
  <c r="BJ47" i="25"/>
  <c r="BH47" i="25"/>
  <c r="BG47" i="25"/>
  <c r="BF47" i="25"/>
  <c r="BE47" i="25"/>
  <c r="BD47" i="25"/>
  <c r="BC47" i="25"/>
  <c r="BB47" i="25"/>
  <c r="BA47" i="25"/>
  <c r="CB46" i="25"/>
  <c r="CA46" i="25"/>
  <c r="BZ46" i="25"/>
  <c r="BY46" i="25"/>
  <c r="BX46" i="25"/>
  <c r="BW46" i="25"/>
  <c r="BV46" i="25"/>
  <c r="BU46" i="25"/>
  <c r="BT46" i="25"/>
  <c r="BS46" i="25"/>
  <c r="BR46" i="25"/>
  <c r="BQ46" i="25"/>
  <c r="BP46" i="25"/>
  <c r="BO46" i="25"/>
  <c r="BN46" i="25"/>
  <c r="BM46" i="25"/>
  <c r="BK46" i="25"/>
  <c r="BJ46" i="25"/>
  <c r="BH46" i="25"/>
  <c r="BG46" i="25"/>
  <c r="BF46" i="25"/>
  <c r="BE46" i="25"/>
  <c r="BD46" i="25"/>
  <c r="BC46" i="25"/>
  <c r="BB46" i="25"/>
  <c r="BA46" i="25"/>
  <c r="CB45" i="25"/>
  <c r="CA45" i="25"/>
  <c r="BZ45" i="25"/>
  <c r="BY45" i="25"/>
  <c r="BX45" i="25"/>
  <c r="BW45" i="25"/>
  <c r="BV45" i="25"/>
  <c r="BU45" i="25"/>
  <c r="BT45" i="25"/>
  <c r="BS45" i="25"/>
  <c r="BR45" i="25"/>
  <c r="BQ45" i="25"/>
  <c r="BP45" i="25"/>
  <c r="BO45" i="25"/>
  <c r="BN45" i="25"/>
  <c r="BM45" i="25"/>
  <c r="BK45" i="25"/>
  <c r="BJ45" i="25"/>
  <c r="BH45" i="25"/>
  <c r="BG45" i="25"/>
  <c r="BF45" i="25"/>
  <c r="BE45" i="25"/>
  <c r="BD45" i="25"/>
  <c r="BC45" i="25"/>
  <c r="BB45" i="25"/>
  <c r="BA45" i="25"/>
  <c r="CB44" i="25"/>
  <c r="CA44" i="25"/>
  <c r="BZ44" i="25"/>
  <c r="BY44" i="25"/>
  <c r="BX44" i="25"/>
  <c r="BW44" i="25"/>
  <c r="BV44" i="25"/>
  <c r="BU44" i="25"/>
  <c r="BT44" i="25"/>
  <c r="BS44" i="25"/>
  <c r="BR44" i="25"/>
  <c r="BQ44" i="25"/>
  <c r="BP44" i="25"/>
  <c r="BO44" i="25"/>
  <c r="BN44" i="25"/>
  <c r="BM44" i="25"/>
  <c r="BK44" i="25"/>
  <c r="BJ44" i="25"/>
  <c r="BH44" i="25"/>
  <c r="BG44" i="25"/>
  <c r="BF44" i="25"/>
  <c r="BE44" i="25"/>
  <c r="BD44" i="25"/>
  <c r="BC44" i="25"/>
  <c r="BB44" i="25"/>
  <c r="BA44" i="25"/>
  <c r="CB43" i="25"/>
  <c r="CA43" i="25"/>
  <c r="BZ43" i="25"/>
  <c r="BY43" i="25"/>
  <c r="BX43" i="25"/>
  <c r="BW43" i="25"/>
  <c r="BV43" i="25"/>
  <c r="BU43" i="25"/>
  <c r="BT43" i="25"/>
  <c r="BS43" i="25"/>
  <c r="BR43" i="25"/>
  <c r="BQ43" i="25"/>
  <c r="BP43" i="25"/>
  <c r="BO43" i="25"/>
  <c r="BN43" i="25"/>
  <c r="BM43" i="25"/>
  <c r="BK43" i="25"/>
  <c r="BJ43" i="25"/>
  <c r="BH43" i="25"/>
  <c r="BG43" i="25"/>
  <c r="BF43" i="25"/>
  <c r="BE43" i="25"/>
  <c r="BD43" i="25"/>
  <c r="BC43" i="25"/>
  <c r="BB43" i="25"/>
  <c r="BA43" i="25"/>
  <c r="CB42" i="25"/>
  <c r="CA42" i="25"/>
  <c r="BZ42" i="25"/>
  <c r="BY42" i="25"/>
  <c r="BX42" i="25"/>
  <c r="BW42" i="25"/>
  <c r="BV42" i="25"/>
  <c r="BU42" i="25"/>
  <c r="BT42" i="25"/>
  <c r="BS42" i="25"/>
  <c r="BR42" i="25"/>
  <c r="BQ42" i="25"/>
  <c r="BP42" i="25"/>
  <c r="BO42" i="25"/>
  <c r="BN42" i="25"/>
  <c r="BM42" i="25"/>
  <c r="BK42" i="25"/>
  <c r="BJ42" i="25"/>
  <c r="BH42" i="25"/>
  <c r="BG42" i="25"/>
  <c r="BF42" i="25"/>
  <c r="BE42" i="25"/>
  <c r="BD42" i="25"/>
  <c r="BC42" i="25"/>
  <c r="BB42" i="25"/>
  <c r="BA42" i="25"/>
  <c r="CB41" i="25"/>
  <c r="CA41" i="25"/>
  <c r="BZ41" i="25"/>
  <c r="BY41" i="25"/>
  <c r="BX41" i="25"/>
  <c r="BW41" i="25"/>
  <c r="BV41" i="25"/>
  <c r="BU41" i="25"/>
  <c r="BT41" i="25"/>
  <c r="BS41" i="25"/>
  <c r="BR41" i="25"/>
  <c r="BQ41" i="25"/>
  <c r="BP41" i="25"/>
  <c r="BO41" i="25"/>
  <c r="BN41" i="25"/>
  <c r="BM41" i="25"/>
  <c r="BK41" i="25"/>
  <c r="BJ41" i="25"/>
  <c r="BH41" i="25"/>
  <c r="BG41" i="25"/>
  <c r="BF41" i="25"/>
  <c r="BE41" i="25"/>
  <c r="BD41" i="25"/>
  <c r="BC41" i="25"/>
  <c r="BB41" i="25"/>
  <c r="BA41" i="25"/>
  <c r="CB40" i="25"/>
  <c r="CA40" i="25"/>
  <c r="BZ40" i="25"/>
  <c r="BY40" i="25"/>
  <c r="BX40" i="25"/>
  <c r="BW40" i="25"/>
  <c r="BV40" i="25"/>
  <c r="BU40" i="25"/>
  <c r="BT40" i="25"/>
  <c r="BS40" i="25"/>
  <c r="BR40" i="25"/>
  <c r="BQ40" i="25"/>
  <c r="BP40" i="25"/>
  <c r="BO40" i="25"/>
  <c r="BN40" i="25"/>
  <c r="BM40" i="25"/>
  <c r="BK40" i="25"/>
  <c r="BJ40" i="25"/>
  <c r="BH40" i="25"/>
  <c r="BG40" i="25"/>
  <c r="BF40" i="25"/>
  <c r="BE40" i="25"/>
  <c r="BD40" i="25"/>
  <c r="BC40" i="25"/>
  <c r="BB40" i="25"/>
  <c r="BA40" i="25"/>
  <c r="CB39" i="25"/>
  <c r="CA39" i="25"/>
  <c r="BZ39" i="25"/>
  <c r="BY39" i="25"/>
  <c r="BX39" i="25"/>
  <c r="BW39" i="25"/>
  <c r="BV39" i="25"/>
  <c r="BU39" i="25"/>
  <c r="BT39" i="25"/>
  <c r="BS39" i="25"/>
  <c r="BR39" i="25"/>
  <c r="BQ39" i="25"/>
  <c r="BP39" i="25"/>
  <c r="BO39" i="25"/>
  <c r="BN39" i="25"/>
  <c r="BM39" i="25"/>
  <c r="BK39" i="25"/>
  <c r="BJ39" i="25"/>
  <c r="BH39" i="25"/>
  <c r="BG39" i="25"/>
  <c r="BF39" i="25"/>
  <c r="BE39" i="25"/>
  <c r="BD39" i="25"/>
  <c r="BC39" i="25"/>
  <c r="BB39" i="25"/>
  <c r="BA39" i="25"/>
  <c r="CB38" i="25"/>
  <c r="CA38" i="25"/>
  <c r="BZ38" i="25"/>
  <c r="BY38" i="25"/>
  <c r="BX38" i="25"/>
  <c r="BW38" i="25"/>
  <c r="BV38" i="25"/>
  <c r="BU38" i="25"/>
  <c r="BT38" i="25"/>
  <c r="BS38" i="25"/>
  <c r="BR38" i="25"/>
  <c r="BQ38" i="25"/>
  <c r="BP38" i="25"/>
  <c r="BO38" i="25"/>
  <c r="BN38" i="25"/>
  <c r="BM38" i="25"/>
  <c r="BK38" i="25"/>
  <c r="BJ38" i="25"/>
  <c r="BH38" i="25"/>
  <c r="BG38" i="25"/>
  <c r="BF38" i="25"/>
  <c r="BE38" i="25"/>
  <c r="BD38" i="25"/>
  <c r="BC38" i="25"/>
  <c r="BB38" i="25"/>
  <c r="BA38" i="25"/>
  <c r="CB37" i="25"/>
  <c r="CA37" i="25"/>
  <c r="BZ37" i="25"/>
  <c r="BY37" i="25"/>
  <c r="BX37" i="25"/>
  <c r="BW37" i="25"/>
  <c r="BV37" i="25"/>
  <c r="BU37" i="25"/>
  <c r="BT37" i="25"/>
  <c r="BS37" i="25"/>
  <c r="BR37" i="25"/>
  <c r="BQ37" i="25"/>
  <c r="BP37" i="25"/>
  <c r="BO37" i="25"/>
  <c r="BN37" i="25"/>
  <c r="BM37" i="25"/>
  <c r="BK37" i="25"/>
  <c r="BJ37" i="25"/>
  <c r="BH37" i="25"/>
  <c r="BG37" i="25"/>
  <c r="BF37" i="25"/>
  <c r="BE37" i="25"/>
  <c r="BD37" i="25"/>
  <c r="BC37" i="25"/>
  <c r="BB37" i="25"/>
  <c r="BA37" i="25"/>
  <c r="CB36" i="25"/>
  <c r="CA36" i="25"/>
  <c r="BZ36" i="25"/>
  <c r="BY36" i="25"/>
  <c r="BX36" i="25"/>
  <c r="BW36" i="25"/>
  <c r="BV36" i="25"/>
  <c r="BU36" i="25"/>
  <c r="BT36" i="25"/>
  <c r="BS36" i="25"/>
  <c r="BR36" i="25"/>
  <c r="BQ36" i="25"/>
  <c r="BP36" i="25"/>
  <c r="BO36" i="25"/>
  <c r="BN36" i="25"/>
  <c r="BM36" i="25"/>
  <c r="BK36" i="25"/>
  <c r="BJ36" i="25"/>
  <c r="BH36" i="25"/>
  <c r="BG36" i="25"/>
  <c r="BF36" i="25"/>
  <c r="BE36" i="25"/>
  <c r="BD36" i="25"/>
  <c r="BC36" i="25"/>
  <c r="BB36" i="25"/>
  <c r="BA36" i="25"/>
  <c r="CB35" i="25"/>
  <c r="CA35" i="25"/>
  <c r="BZ35" i="25"/>
  <c r="BY35" i="25"/>
  <c r="BX35" i="25"/>
  <c r="BW35" i="25"/>
  <c r="BV35" i="25"/>
  <c r="BU35" i="25"/>
  <c r="BT35" i="25"/>
  <c r="BS35" i="25"/>
  <c r="BR35" i="25"/>
  <c r="BQ35" i="25"/>
  <c r="BP35" i="25"/>
  <c r="BO35" i="25"/>
  <c r="BN35" i="25"/>
  <c r="BM35" i="25"/>
  <c r="BK35" i="25"/>
  <c r="BJ35" i="25"/>
  <c r="BH35" i="25"/>
  <c r="BG35" i="25"/>
  <c r="BF35" i="25"/>
  <c r="BE35" i="25"/>
  <c r="BD35" i="25"/>
  <c r="BC35" i="25"/>
  <c r="BB35" i="25"/>
  <c r="BA35" i="25"/>
  <c r="CB34" i="25"/>
  <c r="CA34" i="25"/>
  <c r="BZ34" i="25"/>
  <c r="BY34" i="25"/>
  <c r="BX34" i="25"/>
  <c r="BW34" i="25"/>
  <c r="BV34" i="25"/>
  <c r="BU34" i="25"/>
  <c r="BT34" i="25"/>
  <c r="BS34" i="25"/>
  <c r="BR34" i="25"/>
  <c r="BQ34" i="25"/>
  <c r="BP34" i="25"/>
  <c r="BO34" i="25"/>
  <c r="BN34" i="25"/>
  <c r="BM34" i="25"/>
  <c r="BK34" i="25"/>
  <c r="BJ34" i="25"/>
  <c r="BH34" i="25"/>
  <c r="BG34" i="25"/>
  <c r="BF34" i="25"/>
  <c r="BE34" i="25"/>
  <c r="BD34" i="25"/>
  <c r="BC34" i="25"/>
  <c r="BB34" i="25"/>
  <c r="BA34" i="25"/>
  <c r="CB33" i="25"/>
  <c r="CA33" i="25"/>
  <c r="BZ33" i="25"/>
  <c r="BY33" i="25"/>
  <c r="BX33" i="25"/>
  <c r="BW33" i="25"/>
  <c r="BV33" i="25"/>
  <c r="BU33" i="25"/>
  <c r="BT33" i="25"/>
  <c r="BS33" i="25"/>
  <c r="BR33" i="25"/>
  <c r="BQ33" i="25"/>
  <c r="BP33" i="25"/>
  <c r="BO33" i="25"/>
  <c r="BN33" i="25"/>
  <c r="BM33" i="25"/>
  <c r="BK33" i="25"/>
  <c r="BJ33" i="25"/>
  <c r="BH33" i="25"/>
  <c r="BG33" i="25"/>
  <c r="BF33" i="25"/>
  <c r="BE33" i="25"/>
  <c r="BD33" i="25"/>
  <c r="BC33" i="25"/>
  <c r="BB33" i="25"/>
  <c r="BA33" i="25"/>
  <c r="CB32" i="25"/>
  <c r="CA32" i="25"/>
  <c r="BZ32" i="25"/>
  <c r="BY32" i="25"/>
  <c r="BX32" i="25"/>
  <c r="BW32" i="25"/>
  <c r="BV32" i="25"/>
  <c r="BU32" i="25"/>
  <c r="BT32" i="25"/>
  <c r="BS32" i="25"/>
  <c r="BR32" i="25"/>
  <c r="BQ32" i="25"/>
  <c r="BP32" i="25"/>
  <c r="BO32" i="25"/>
  <c r="BN32" i="25"/>
  <c r="BM32" i="25"/>
  <c r="BK32" i="25"/>
  <c r="BJ32" i="25"/>
  <c r="BH32" i="25"/>
  <c r="BG32" i="25"/>
  <c r="BF32" i="25"/>
  <c r="BE32" i="25"/>
  <c r="BD32" i="25"/>
  <c r="BC32" i="25"/>
  <c r="BB32" i="25"/>
  <c r="BA32" i="25"/>
  <c r="CB29" i="25"/>
  <c r="CA29" i="25"/>
  <c r="BZ29" i="25"/>
  <c r="BY29" i="25"/>
  <c r="BX29" i="25"/>
  <c r="BW29" i="25"/>
  <c r="BV29" i="25"/>
  <c r="BU29" i="25"/>
  <c r="BT29" i="25"/>
  <c r="BS29" i="25"/>
  <c r="BR29" i="25"/>
  <c r="BQ29" i="25"/>
  <c r="BP29" i="25"/>
  <c r="BO29" i="25"/>
  <c r="BN29" i="25"/>
  <c r="BM29" i="25"/>
  <c r="BK29" i="25"/>
  <c r="BJ29" i="25"/>
  <c r="BH29" i="25"/>
  <c r="BG29" i="25"/>
  <c r="BF29" i="25"/>
  <c r="BE29" i="25"/>
  <c r="BD29" i="25"/>
  <c r="BC29" i="25"/>
  <c r="BB29" i="25"/>
  <c r="BA29" i="25"/>
  <c r="AM29" i="25"/>
  <c r="AL29" i="25"/>
  <c r="AK29" i="25"/>
  <c r="AJ29" i="25"/>
  <c r="AI29" i="25"/>
  <c r="AH29" i="25"/>
  <c r="AG29" i="25"/>
  <c r="AF29" i="25"/>
  <c r="AE29" i="25"/>
  <c r="AD29" i="25"/>
  <c r="AC29" i="25"/>
  <c r="Z29" i="25"/>
  <c r="W29" i="25"/>
  <c r="V29" i="25"/>
  <c r="U29" i="25"/>
  <c r="CB28" i="25"/>
  <c r="CA28" i="25"/>
  <c r="BZ28" i="25"/>
  <c r="BY28" i="25"/>
  <c r="BX28" i="25"/>
  <c r="BW28" i="25"/>
  <c r="BV28" i="25"/>
  <c r="BU28" i="25"/>
  <c r="BT28" i="25"/>
  <c r="BS28" i="25"/>
  <c r="BR28" i="25"/>
  <c r="BQ28" i="25"/>
  <c r="BP28" i="25"/>
  <c r="BO28" i="25"/>
  <c r="BN28" i="25"/>
  <c r="BM28" i="25"/>
  <c r="BK28" i="25"/>
  <c r="BJ28" i="25"/>
  <c r="BH28" i="25"/>
  <c r="BG28" i="25"/>
  <c r="BF28" i="25"/>
  <c r="BE28" i="25"/>
  <c r="BD28" i="25"/>
  <c r="BC28" i="25"/>
  <c r="BB28" i="25"/>
  <c r="BA28" i="25"/>
  <c r="AM28" i="25"/>
  <c r="AL28" i="25"/>
  <c r="AK28" i="25"/>
  <c r="AJ28" i="25"/>
  <c r="AI28" i="25"/>
  <c r="AH28" i="25"/>
  <c r="AG28" i="25"/>
  <c r="AF28" i="25"/>
  <c r="AE28" i="25"/>
  <c r="AD28" i="25"/>
  <c r="AC28" i="25"/>
  <c r="Z28" i="25"/>
  <c r="W28" i="25"/>
  <c r="V28" i="25"/>
  <c r="U28" i="25"/>
  <c r="CB27" i="25"/>
  <c r="CA27" i="25"/>
  <c r="BZ27" i="25"/>
  <c r="BY27" i="25"/>
  <c r="BX27" i="25"/>
  <c r="BW27" i="25"/>
  <c r="BV27" i="25"/>
  <c r="BU27" i="25"/>
  <c r="BT27" i="25"/>
  <c r="BS27" i="25"/>
  <c r="BR27" i="25"/>
  <c r="BQ27" i="25"/>
  <c r="BP27" i="25"/>
  <c r="BO27" i="25"/>
  <c r="BN27" i="25"/>
  <c r="BM27" i="25"/>
  <c r="BK27" i="25"/>
  <c r="BJ27" i="25"/>
  <c r="BH27" i="25"/>
  <c r="BG27" i="25"/>
  <c r="BF27" i="25"/>
  <c r="BE27" i="25"/>
  <c r="BD27" i="25"/>
  <c r="BC27" i="25"/>
  <c r="BB27" i="25"/>
  <c r="BA27" i="25"/>
  <c r="AM27" i="25"/>
  <c r="AL27" i="25"/>
  <c r="AK27" i="25"/>
  <c r="AJ27" i="25"/>
  <c r="AI27" i="25"/>
  <c r="AH27" i="25"/>
  <c r="AG27" i="25"/>
  <c r="AF27" i="25"/>
  <c r="AE27" i="25"/>
  <c r="AD27" i="25"/>
  <c r="AC27" i="25"/>
  <c r="Z27" i="25"/>
  <c r="W27" i="25"/>
  <c r="V27" i="25"/>
  <c r="U27" i="25"/>
  <c r="CB26" i="25"/>
  <c r="CA26" i="25"/>
  <c r="BZ26" i="25"/>
  <c r="BY26" i="25"/>
  <c r="BX26" i="25"/>
  <c r="BW26" i="25"/>
  <c r="BV26" i="25"/>
  <c r="BU26" i="25"/>
  <c r="BT26" i="25"/>
  <c r="BS26" i="25"/>
  <c r="BR26" i="25"/>
  <c r="BQ26" i="25"/>
  <c r="BP26" i="25"/>
  <c r="BO26" i="25"/>
  <c r="BN26" i="25"/>
  <c r="BM26" i="25"/>
  <c r="BK26" i="25"/>
  <c r="BJ26" i="25"/>
  <c r="BH26" i="25"/>
  <c r="BG26" i="25"/>
  <c r="BF26" i="25"/>
  <c r="BE26" i="25"/>
  <c r="BD26" i="25"/>
  <c r="BC26" i="25"/>
  <c r="BB26" i="25"/>
  <c r="BA26" i="25"/>
  <c r="AM26" i="25"/>
  <c r="AL26" i="25"/>
  <c r="AK26" i="25"/>
  <c r="AJ26" i="25"/>
  <c r="AI26" i="25"/>
  <c r="AH26" i="25"/>
  <c r="AG26" i="25"/>
  <c r="AF26" i="25"/>
  <c r="AE26" i="25"/>
  <c r="AD26" i="25"/>
  <c r="AC26" i="25"/>
  <c r="Z26" i="25"/>
  <c r="W26" i="25"/>
  <c r="V26" i="25"/>
  <c r="U26" i="25"/>
  <c r="CB25" i="25"/>
  <c r="CA25" i="25"/>
  <c r="BZ25" i="25"/>
  <c r="BY25" i="25"/>
  <c r="BX25" i="25"/>
  <c r="BW25" i="25"/>
  <c r="BV25" i="25"/>
  <c r="BU25" i="25"/>
  <c r="BT25" i="25"/>
  <c r="BS25" i="25"/>
  <c r="BR25" i="25"/>
  <c r="BQ25" i="25"/>
  <c r="BP25" i="25"/>
  <c r="BO25" i="25"/>
  <c r="BN25" i="25"/>
  <c r="BM25" i="25"/>
  <c r="BK25" i="25"/>
  <c r="BJ25" i="25"/>
  <c r="BH25" i="25"/>
  <c r="BG25" i="25"/>
  <c r="BF25" i="25"/>
  <c r="BE25" i="25"/>
  <c r="BD25" i="25"/>
  <c r="BC25" i="25"/>
  <c r="BB25" i="25"/>
  <c r="BA25" i="25"/>
  <c r="AM25" i="25"/>
  <c r="AL25" i="25"/>
  <c r="AK25" i="25"/>
  <c r="AJ25" i="25"/>
  <c r="AI25" i="25"/>
  <c r="AH25" i="25"/>
  <c r="AG25" i="25"/>
  <c r="AF25" i="25"/>
  <c r="AE25" i="25"/>
  <c r="AD25" i="25"/>
  <c r="AC25" i="25"/>
  <c r="Z25" i="25"/>
  <c r="W25" i="25"/>
  <c r="V25" i="25"/>
  <c r="U25" i="25"/>
  <c r="CB24" i="25"/>
  <c r="CA24" i="25"/>
  <c r="BZ24" i="25"/>
  <c r="BY24" i="25"/>
  <c r="BX24" i="25"/>
  <c r="BW24" i="25"/>
  <c r="BV24" i="25"/>
  <c r="BU24" i="25"/>
  <c r="BT24" i="25"/>
  <c r="BS24" i="25"/>
  <c r="BR24" i="25"/>
  <c r="BQ24" i="25"/>
  <c r="BP24" i="25"/>
  <c r="BO24" i="25"/>
  <c r="BN24" i="25"/>
  <c r="BM24" i="25"/>
  <c r="BK24" i="25"/>
  <c r="BJ24" i="25"/>
  <c r="BH24" i="25"/>
  <c r="BG24" i="25"/>
  <c r="BF24" i="25"/>
  <c r="BE24" i="25"/>
  <c r="BD24" i="25"/>
  <c r="BC24" i="25"/>
  <c r="BB24" i="25"/>
  <c r="BA24" i="25"/>
  <c r="AM24" i="25"/>
  <c r="AL24" i="25"/>
  <c r="AK24" i="25"/>
  <c r="AJ24" i="25"/>
  <c r="AI24" i="25"/>
  <c r="AH24" i="25"/>
  <c r="AG24" i="25"/>
  <c r="AF24" i="25"/>
  <c r="AE24" i="25"/>
  <c r="AD24" i="25"/>
  <c r="AC24" i="25"/>
  <c r="Z24" i="25"/>
  <c r="W24" i="25"/>
  <c r="V24" i="25"/>
  <c r="U24" i="25"/>
  <c r="CB23" i="25"/>
  <c r="CA23" i="25"/>
  <c r="BZ23" i="25"/>
  <c r="BY23" i="25"/>
  <c r="BX23" i="25"/>
  <c r="BW23" i="25"/>
  <c r="BV23" i="25"/>
  <c r="BU23" i="25"/>
  <c r="BT23" i="25"/>
  <c r="BS23" i="25"/>
  <c r="BR23" i="25"/>
  <c r="BQ23" i="25"/>
  <c r="BP23" i="25"/>
  <c r="BO23" i="25"/>
  <c r="BN23" i="25"/>
  <c r="BM23" i="25"/>
  <c r="BK23" i="25"/>
  <c r="BJ23" i="25"/>
  <c r="BH23" i="25"/>
  <c r="BG23" i="25"/>
  <c r="BF23" i="25"/>
  <c r="BE23" i="25"/>
  <c r="BD23" i="25"/>
  <c r="BC23" i="25"/>
  <c r="BB23" i="25"/>
  <c r="BA23" i="25"/>
  <c r="AM23" i="25"/>
  <c r="AL23" i="25"/>
  <c r="AK23" i="25"/>
  <c r="AJ23" i="25"/>
  <c r="AI23" i="25"/>
  <c r="AH23" i="25"/>
  <c r="AG23" i="25"/>
  <c r="AF23" i="25"/>
  <c r="AE23" i="25"/>
  <c r="AD23" i="25"/>
  <c r="AC23" i="25"/>
  <c r="Z23" i="25"/>
  <c r="W23" i="25"/>
  <c r="V23" i="25"/>
  <c r="U23" i="25"/>
  <c r="CB22" i="25"/>
  <c r="CA22" i="25"/>
  <c r="BZ22" i="25"/>
  <c r="BY22" i="25"/>
  <c r="BX22" i="25"/>
  <c r="BW22" i="25"/>
  <c r="BV22" i="25"/>
  <c r="BU22" i="25"/>
  <c r="BT22" i="25"/>
  <c r="BS22" i="25"/>
  <c r="BR22" i="25"/>
  <c r="BQ22" i="25"/>
  <c r="BP22" i="25"/>
  <c r="BO22" i="25"/>
  <c r="BN22" i="25"/>
  <c r="BM22" i="25"/>
  <c r="BK22" i="25"/>
  <c r="BJ22" i="25"/>
  <c r="BH22" i="25"/>
  <c r="BG22" i="25"/>
  <c r="BF22" i="25"/>
  <c r="BE22" i="25"/>
  <c r="BD22" i="25"/>
  <c r="BC22" i="25"/>
  <c r="BB22" i="25"/>
  <c r="BA22" i="25"/>
  <c r="AM22" i="25"/>
  <c r="AL22" i="25"/>
  <c r="AK22" i="25"/>
  <c r="AJ22" i="25"/>
  <c r="AI22" i="25"/>
  <c r="AH22" i="25"/>
  <c r="AG22" i="25"/>
  <c r="AF22" i="25"/>
  <c r="AE22" i="25"/>
  <c r="AD22" i="25"/>
  <c r="AC22" i="25"/>
  <c r="Z22" i="25"/>
  <c r="W22" i="25"/>
  <c r="V22" i="25"/>
  <c r="U22" i="25"/>
  <c r="CB21" i="25"/>
  <c r="CA21" i="25"/>
  <c r="BZ21" i="25"/>
  <c r="BY21" i="25"/>
  <c r="BX21" i="25"/>
  <c r="BW21" i="25"/>
  <c r="BV21" i="25"/>
  <c r="BU21" i="25"/>
  <c r="BT21" i="25"/>
  <c r="BS21" i="25"/>
  <c r="BR21" i="25"/>
  <c r="BQ21" i="25"/>
  <c r="BP21" i="25"/>
  <c r="BO21" i="25"/>
  <c r="BN21" i="25"/>
  <c r="BM21" i="25"/>
  <c r="BK21" i="25"/>
  <c r="BJ21" i="25"/>
  <c r="BH21" i="25"/>
  <c r="BG21" i="25"/>
  <c r="BF21" i="25"/>
  <c r="BE21" i="25"/>
  <c r="BD21" i="25"/>
  <c r="BC21" i="25"/>
  <c r="BB21" i="25"/>
  <c r="BA21" i="25"/>
  <c r="AM21" i="25"/>
  <c r="AL21" i="25"/>
  <c r="AK21" i="25"/>
  <c r="AJ21" i="25"/>
  <c r="AI21" i="25"/>
  <c r="AH21" i="25"/>
  <c r="AG21" i="25"/>
  <c r="AF21" i="25"/>
  <c r="AE21" i="25"/>
  <c r="AD21" i="25"/>
  <c r="AC21" i="25"/>
  <c r="Z21" i="25"/>
  <c r="W21" i="25"/>
  <c r="V21" i="25"/>
  <c r="U21" i="25"/>
  <c r="CB20" i="25"/>
  <c r="CA20" i="25"/>
  <c r="BZ20" i="25"/>
  <c r="BY20" i="25"/>
  <c r="BX20" i="25"/>
  <c r="BW20" i="25"/>
  <c r="BV20" i="25"/>
  <c r="BU20" i="25"/>
  <c r="BT20" i="25"/>
  <c r="BS20" i="25"/>
  <c r="BR20" i="25"/>
  <c r="BQ20" i="25"/>
  <c r="BP20" i="25"/>
  <c r="BO20" i="25"/>
  <c r="BN20" i="25"/>
  <c r="BM20" i="25"/>
  <c r="BK20" i="25"/>
  <c r="BJ20" i="25"/>
  <c r="BH20" i="25"/>
  <c r="BG20" i="25"/>
  <c r="BF20" i="25"/>
  <c r="BE20" i="25"/>
  <c r="BD20" i="25"/>
  <c r="BC20" i="25"/>
  <c r="BB20" i="25"/>
  <c r="BA20" i="25"/>
  <c r="AM20" i="25"/>
  <c r="AL20" i="25"/>
  <c r="AK20" i="25"/>
  <c r="AJ20" i="25"/>
  <c r="AI20" i="25"/>
  <c r="AH20" i="25"/>
  <c r="AG20" i="25"/>
  <c r="AF20" i="25"/>
  <c r="AE20" i="25"/>
  <c r="AD20" i="25"/>
  <c r="AC20" i="25"/>
  <c r="Z20" i="25"/>
  <c r="W20" i="25"/>
  <c r="V20" i="25"/>
  <c r="U20" i="25"/>
  <c r="CB19" i="25"/>
  <c r="CA19" i="25"/>
  <c r="BZ19" i="25"/>
  <c r="BY19" i="25"/>
  <c r="BX19" i="25"/>
  <c r="BW19" i="25"/>
  <c r="BV19" i="25"/>
  <c r="BU19" i="25"/>
  <c r="BT19" i="25"/>
  <c r="BS19" i="25"/>
  <c r="BR19" i="25"/>
  <c r="BQ19" i="25"/>
  <c r="BP19" i="25"/>
  <c r="BO19" i="25"/>
  <c r="BN19" i="25"/>
  <c r="BM19" i="25"/>
  <c r="BK19" i="25"/>
  <c r="BJ19" i="25"/>
  <c r="BH19" i="25"/>
  <c r="BG19" i="25"/>
  <c r="BF19" i="25"/>
  <c r="BE19" i="25"/>
  <c r="BD19" i="25"/>
  <c r="BC19" i="25"/>
  <c r="BB19" i="25"/>
  <c r="BA19" i="25"/>
  <c r="AM19" i="25"/>
  <c r="AL19" i="25"/>
  <c r="AK19" i="25"/>
  <c r="AJ19" i="25"/>
  <c r="AI19" i="25"/>
  <c r="AH19" i="25"/>
  <c r="AG19" i="25"/>
  <c r="AF19" i="25"/>
  <c r="AE19" i="25"/>
  <c r="AD19" i="25"/>
  <c r="AC19" i="25"/>
  <c r="Z19" i="25"/>
  <c r="W19" i="25"/>
  <c r="V19" i="25"/>
  <c r="U19" i="25"/>
  <c r="CB18" i="25"/>
  <c r="CA18" i="25"/>
  <c r="BZ18" i="25"/>
  <c r="BY18" i="25"/>
  <c r="BX18" i="25"/>
  <c r="BW18" i="25"/>
  <c r="BV18" i="25"/>
  <c r="BU18" i="25"/>
  <c r="BT18" i="25"/>
  <c r="BS18" i="25"/>
  <c r="BR18" i="25"/>
  <c r="BQ18" i="25"/>
  <c r="BP18" i="25"/>
  <c r="BO18" i="25"/>
  <c r="BN18" i="25"/>
  <c r="BM18" i="25"/>
  <c r="BK18" i="25"/>
  <c r="BJ18" i="25"/>
  <c r="BH18" i="25"/>
  <c r="BG18" i="25"/>
  <c r="BF18" i="25"/>
  <c r="BE18" i="25"/>
  <c r="BD18" i="25"/>
  <c r="BC18" i="25"/>
  <c r="BB18" i="25"/>
  <c r="BA18" i="25"/>
  <c r="AM18" i="25"/>
  <c r="AL18" i="25"/>
  <c r="AK18" i="25"/>
  <c r="AJ18" i="25"/>
  <c r="AI18" i="25"/>
  <c r="AH18" i="25"/>
  <c r="AG18" i="25"/>
  <c r="AF18" i="25"/>
  <c r="AE18" i="25"/>
  <c r="AD18" i="25"/>
  <c r="AC18" i="25"/>
  <c r="Z18" i="25"/>
  <c r="W18" i="25"/>
  <c r="V18" i="25"/>
  <c r="U18" i="25"/>
  <c r="CB17" i="25"/>
  <c r="CA17" i="25"/>
  <c r="BZ17" i="25"/>
  <c r="BY17" i="25"/>
  <c r="BX17" i="25"/>
  <c r="BW17" i="25"/>
  <c r="BV17" i="25"/>
  <c r="BU17" i="25"/>
  <c r="BT17" i="25"/>
  <c r="BS17" i="25"/>
  <c r="BR17" i="25"/>
  <c r="BQ17" i="25"/>
  <c r="BP17" i="25"/>
  <c r="BO17" i="25"/>
  <c r="BN17" i="25"/>
  <c r="BM17" i="25"/>
  <c r="BK17" i="25"/>
  <c r="BJ17" i="25"/>
  <c r="BH17" i="25"/>
  <c r="BG17" i="25"/>
  <c r="BF17" i="25"/>
  <c r="BE17" i="25"/>
  <c r="BD17" i="25"/>
  <c r="BC17" i="25"/>
  <c r="BB17" i="25"/>
  <c r="BA17" i="25"/>
  <c r="AM17" i="25"/>
  <c r="AL17" i="25"/>
  <c r="AK17" i="25"/>
  <c r="AJ17" i="25"/>
  <c r="AI17" i="25"/>
  <c r="AH17" i="25"/>
  <c r="AG17" i="25"/>
  <c r="AF17" i="25"/>
  <c r="AE17" i="25"/>
  <c r="AD17" i="25"/>
  <c r="AC17" i="25"/>
  <c r="Z17" i="25"/>
  <c r="W17" i="25"/>
  <c r="V17" i="25"/>
  <c r="U17" i="25"/>
  <c r="CB16" i="25"/>
  <c r="CA16" i="25"/>
  <c r="BZ16" i="25"/>
  <c r="BY16" i="25"/>
  <c r="BX16" i="25"/>
  <c r="BW16" i="25"/>
  <c r="BV16" i="25"/>
  <c r="BU16" i="25"/>
  <c r="BT16" i="25"/>
  <c r="BS16" i="25"/>
  <c r="BR16" i="25"/>
  <c r="BQ16" i="25"/>
  <c r="BP16" i="25"/>
  <c r="BO16" i="25"/>
  <c r="BN16" i="25"/>
  <c r="BM16" i="25"/>
  <c r="BK16" i="25"/>
  <c r="BJ16" i="25"/>
  <c r="BH16" i="25"/>
  <c r="BG16" i="25"/>
  <c r="BF16" i="25"/>
  <c r="BE16" i="25"/>
  <c r="BD16" i="25"/>
  <c r="BC16" i="25"/>
  <c r="BB16" i="25"/>
  <c r="BA16" i="25"/>
  <c r="AM16" i="25"/>
  <c r="AL16" i="25"/>
  <c r="AK16" i="25"/>
  <c r="AJ16" i="25"/>
  <c r="AI16" i="25"/>
  <c r="AH16" i="25"/>
  <c r="AG16" i="25"/>
  <c r="AF16" i="25"/>
  <c r="AE16" i="25"/>
  <c r="AD16" i="25"/>
  <c r="AC16" i="25"/>
  <c r="Z16" i="25"/>
  <c r="W16" i="25"/>
  <c r="V16" i="25"/>
  <c r="U16" i="25"/>
  <c r="CB14" i="25"/>
  <c r="CA14" i="25"/>
  <c r="BZ14" i="25"/>
  <c r="BY14" i="25"/>
  <c r="BX14" i="25"/>
  <c r="BW14" i="25"/>
  <c r="BV14" i="25"/>
  <c r="BU14" i="25"/>
  <c r="BT14" i="25"/>
  <c r="BS14" i="25"/>
  <c r="BR14" i="25"/>
  <c r="BQ14" i="25"/>
  <c r="BP14" i="25"/>
  <c r="BO14" i="25"/>
  <c r="BN14" i="25"/>
  <c r="BM14" i="25"/>
  <c r="BK14" i="25"/>
  <c r="BJ14" i="25"/>
  <c r="BH14" i="25"/>
  <c r="BG14" i="25"/>
  <c r="BF14" i="25"/>
  <c r="BE14" i="25"/>
  <c r="BD14" i="25"/>
  <c r="BC14" i="25"/>
  <c r="BB14" i="25"/>
  <c r="BA14" i="25"/>
  <c r="AM14" i="25"/>
  <c r="AL14" i="25"/>
  <c r="AK14" i="25"/>
  <c r="AJ14" i="25"/>
  <c r="AI14" i="25"/>
  <c r="AH14" i="25"/>
  <c r="AG14" i="25"/>
  <c r="AF14" i="25"/>
  <c r="AE14" i="25"/>
  <c r="AD14" i="25"/>
  <c r="AC14" i="25"/>
  <c r="Z14" i="25"/>
  <c r="W14" i="25"/>
  <c r="V14" i="25"/>
  <c r="U14" i="25"/>
  <c r="CB13" i="25"/>
  <c r="CA13" i="25"/>
  <c r="BZ13" i="25"/>
  <c r="BY13" i="25"/>
  <c r="BX13" i="25"/>
  <c r="BW13" i="25"/>
  <c r="BV13" i="25"/>
  <c r="BU13" i="25"/>
  <c r="BT13" i="25"/>
  <c r="BS13" i="25"/>
  <c r="BR13" i="25"/>
  <c r="BQ13" i="25"/>
  <c r="BP13" i="25"/>
  <c r="BO13" i="25"/>
  <c r="BN13" i="25"/>
  <c r="BM13" i="25"/>
  <c r="BK13" i="25"/>
  <c r="BJ13" i="25"/>
  <c r="BH13" i="25"/>
  <c r="BG13" i="25"/>
  <c r="BF13" i="25"/>
  <c r="BE13" i="25"/>
  <c r="BD13" i="25"/>
  <c r="BC13" i="25"/>
  <c r="BB13" i="25"/>
  <c r="BA13" i="25"/>
  <c r="AM13" i="25"/>
  <c r="AL13" i="25"/>
  <c r="AK13" i="25"/>
  <c r="AJ13" i="25"/>
  <c r="AI13" i="25"/>
  <c r="AH13" i="25"/>
  <c r="AG13" i="25"/>
  <c r="AF13" i="25"/>
  <c r="AE13" i="25"/>
  <c r="AD13" i="25"/>
  <c r="AC13" i="25"/>
  <c r="Z13" i="25"/>
  <c r="W13" i="25"/>
  <c r="V13" i="25"/>
  <c r="U13" i="25"/>
  <c r="CB12" i="25"/>
  <c r="CA12" i="25"/>
  <c r="BZ12" i="25"/>
  <c r="BY12" i="25"/>
  <c r="BX12" i="25"/>
  <c r="BW12" i="25"/>
  <c r="BV12" i="25"/>
  <c r="BU12" i="25"/>
  <c r="BT12" i="25"/>
  <c r="BS12" i="25"/>
  <c r="BR12" i="25"/>
  <c r="BQ12" i="25"/>
  <c r="BP12" i="25"/>
  <c r="BO12" i="25"/>
  <c r="BN12" i="25"/>
  <c r="BM12" i="25"/>
  <c r="BK12" i="25"/>
  <c r="BJ12" i="25"/>
  <c r="BH12" i="25"/>
  <c r="BG12" i="25"/>
  <c r="BF12" i="25"/>
  <c r="BE12" i="25"/>
  <c r="BD12" i="25"/>
  <c r="BC12" i="25"/>
  <c r="BB12" i="25"/>
  <c r="BA12" i="25"/>
  <c r="AM12" i="25"/>
  <c r="AL12" i="25"/>
  <c r="AK12" i="25"/>
  <c r="AJ12" i="25"/>
  <c r="AI12" i="25"/>
  <c r="AH12" i="25"/>
  <c r="AG12" i="25"/>
  <c r="AF12" i="25"/>
  <c r="AE12" i="25"/>
  <c r="AC12" i="25"/>
  <c r="Z12" i="25"/>
  <c r="W12" i="25"/>
  <c r="V12" i="25"/>
  <c r="U12" i="25"/>
  <c r="CB11" i="25"/>
  <c r="CA11" i="25"/>
  <c r="BZ11" i="25"/>
  <c r="BY11" i="25"/>
  <c r="BX11" i="25"/>
  <c r="BW11" i="25"/>
  <c r="BV11" i="25"/>
  <c r="BU11" i="25"/>
  <c r="BT11" i="25"/>
  <c r="BS11" i="25"/>
  <c r="BR11" i="25"/>
  <c r="BQ11" i="25"/>
  <c r="BP11" i="25"/>
  <c r="BO11" i="25"/>
  <c r="BN11" i="25"/>
  <c r="BM11" i="25"/>
  <c r="BK11" i="25"/>
  <c r="BJ11" i="25"/>
  <c r="BH11" i="25"/>
  <c r="BG11" i="25"/>
  <c r="BF11" i="25"/>
  <c r="BE11" i="25"/>
  <c r="BD11" i="25"/>
  <c r="BC11" i="25"/>
  <c r="BB11" i="25"/>
  <c r="BA11" i="25"/>
  <c r="AM11" i="25"/>
  <c r="AL11" i="25"/>
  <c r="AK11" i="25"/>
  <c r="AJ11" i="25"/>
  <c r="AI11" i="25"/>
  <c r="AH11" i="25"/>
  <c r="AG11" i="25"/>
  <c r="AF11" i="25"/>
  <c r="AE11" i="25"/>
  <c r="AD11" i="25"/>
  <c r="AC11" i="25"/>
  <c r="Z11" i="25"/>
  <c r="W11" i="25"/>
  <c r="V11" i="25"/>
  <c r="U11" i="25"/>
  <c r="BL7" i="25"/>
  <c r="E27" i="11" s="1"/>
  <c r="BI7" i="25"/>
  <c r="AT7" i="25"/>
  <c r="E39" i="11" s="1"/>
  <c r="AS7" i="25"/>
  <c r="AR7" i="25"/>
  <c r="AO7" i="25"/>
  <c r="C36" i="11" s="1"/>
  <c r="E11" i="23"/>
  <c r="F36" i="11" l="1"/>
  <c r="C39" i="11"/>
  <c r="G36" i="11"/>
  <c r="D39" i="11"/>
  <c r="L8" i="20"/>
  <c r="L18" i="27"/>
  <c r="D8" i="20"/>
  <c r="L17" i="27"/>
  <c r="L13" i="27"/>
  <c r="L21" i="27"/>
  <c r="L20" i="27"/>
  <c r="L19" i="27"/>
  <c r="L16" i="27"/>
  <c r="L15" i="27"/>
  <c r="L14" i="27"/>
  <c r="L4" i="27"/>
  <c r="G8" i="20"/>
  <c r="O7" i="25"/>
  <c r="G24" i="11" s="1"/>
  <c r="E8" i="20"/>
  <c r="BK7" i="25"/>
  <c r="D27" i="11" s="1"/>
  <c r="J8" i="20"/>
  <c r="C8" i="20"/>
  <c r="K8" i="20"/>
  <c r="I8" i="20"/>
  <c r="H8" i="20"/>
  <c r="F8" i="20"/>
  <c r="M7" i="25"/>
  <c r="E24" i="11" s="1"/>
  <c r="BW7" i="25"/>
  <c r="M33" i="11" s="1"/>
  <c r="L7" i="25"/>
  <c r="D24" i="11" s="1"/>
  <c r="BA7" i="25"/>
  <c r="C30" i="11" s="1"/>
  <c r="BB7" i="25"/>
  <c r="D30" i="11" s="1"/>
  <c r="BC7" i="25"/>
  <c r="E30" i="11" s="1"/>
  <c r="T7" i="25"/>
  <c r="L24" i="11" s="1"/>
  <c r="S7" i="25"/>
  <c r="K24" i="11" s="1"/>
  <c r="R7" i="25"/>
  <c r="J24" i="11" s="1"/>
  <c r="Q7" i="25"/>
  <c r="I24" i="11" s="1"/>
  <c r="P7" i="25"/>
  <c r="H24" i="11" s="1"/>
  <c r="BE7" i="25"/>
  <c r="G30" i="11" s="1"/>
  <c r="BS7" i="25"/>
  <c r="I33" i="11" s="1"/>
  <c r="BD7" i="25"/>
  <c r="F30" i="11" s="1"/>
  <c r="BR7" i="25"/>
  <c r="H33" i="11" s="1"/>
  <c r="N7" i="25"/>
  <c r="F24" i="11" s="1"/>
  <c r="BF7" i="25"/>
  <c r="H30" i="11" s="1"/>
  <c r="BT7" i="25"/>
  <c r="J33" i="11" s="1"/>
  <c r="BG7" i="25"/>
  <c r="I30" i="11" s="1"/>
  <c r="BU7" i="25"/>
  <c r="K33" i="11" s="1"/>
  <c r="BM7" i="25"/>
  <c r="C33" i="11" s="1"/>
  <c r="BO7" i="25"/>
  <c r="E33" i="11" s="1"/>
  <c r="L3" i="25"/>
  <c r="BP7" i="25"/>
  <c r="F33" i="11" s="1"/>
  <c r="CB7" i="25"/>
  <c r="R33" i="11" s="1"/>
  <c r="BN7" i="25"/>
  <c r="D33" i="11" s="1"/>
  <c r="Z7" i="25"/>
  <c r="W2" i="25" s="1"/>
  <c r="I16" i="11" s="1"/>
  <c r="I17" i="11" s="1"/>
  <c r="CA7" i="25"/>
  <c r="Q33" i="11" s="1"/>
  <c r="BH7" i="25"/>
  <c r="J30" i="11" s="1"/>
  <c r="BV7" i="25"/>
  <c r="L33" i="11" s="1"/>
  <c r="K7" i="25"/>
  <c r="C24" i="11" s="1"/>
  <c r="BQ7" i="25"/>
  <c r="G33" i="11" s="1"/>
  <c r="BJ7" i="25"/>
  <c r="C27" i="11" s="1"/>
  <c r="BY7" i="25"/>
  <c r="O33" i="11" s="1"/>
  <c r="BX7" i="25"/>
  <c r="N33" i="11" s="1"/>
  <c r="BZ7" i="25"/>
  <c r="P33" i="11" s="1"/>
  <c r="L1" i="25"/>
  <c r="G16" i="11" s="1"/>
  <c r="G17" i="11" s="1"/>
  <c r="M9" i="20"/>
  <c r="M8" i="20" l="1"/>
  <c r="H2" i="20"/>
  <c r="L2" i="27"/>
  <c r="J2" i="20"/>
  <c r="F16" i="11"/>
  <c r="U7" i="25"/>
  <c r="E16" i="11" s="1"/>
  <c r="E17" i="11" s="1"/>
  <c r="O9" i="20"/>
  <c r="O8" i="20" s="1"/>
  <c r="N9" i="20"/>
  <c r="N8" i="20" s="1"/>
  <c r="F17" i="11" l="1"/>
  <c r="D18" i="11" l="1"/>
  <c r="G18" i="11" l="1"/>
  <c r="G19" i="11" l="1"/>
  <c r="F20" i="11" s="1"/>
  <c r="G1" i="23" l="1"/>
  <c r="G2" i="23"/>
  <c r="D2" i="23"/>
  <c r="E19" i="23"/>
  <c r="E15" i="23"/>
  <c r="E13" i="23"/>
  <c r="E12" i="23"/>
  <c r="E18" i="23"/>
  <c r="E17" i="23"/>
  <c r="D3" i="23"/>
  <c r="E16" i="23"/>
  <c r="E10" i="23"/>
  <c r="D1" i="23"/>
  <c r="E14" i="23"/>
  <c r="J1" i="23" l="1"/>
  <c r="G3" i="23"/>
  <c r="J3" i="23" s="1"/>
  <c r="J2" i="23"/>
</calcChain>
</file>

<file path=xl/sharedStrings.xml><?xml version="1.0" encoding="utf-8"?>
<sst xmlns="http://schemas.openxmlformats.org/spreadsheetml/2006/main" count="816" uniqueCount="451">
  <si>
    <t>Price without VAT</t>
  </si>
  <si>
    <t>black</t>
  </si>
  <si>
    <t>white</t>
  </si>
  <si>
    <t>blue</t>
  </si>
  <si>
    <t>kg</t>
  </si>
  <si>
    <t>sum kg</t>
  </si>
  <si>
    <t>Sum Price without VAT</t>
  </si>
  <si>
    <t>EUR</t>
  </si>
  <si>
    <t>NEW</t>
  </si>
  <si>
    <t>red</t>
  </si>
  <si>
    <t>SUM</t>
  </si>
  <si>
    <t>ordered</t>
  </si>
  <si>
    <t>pink</t>
  </si>
  <si>
    <t>greenn</t>
  </si>
  <si>
    <t>izdelek</t>
  </si>
  <si>
    <t>purple</t>
  </si>
  <si>
    <t>sum set</t>
  </si>
  <si>
    <t>sets</t>
  </si>
  <si>
    <t>360LINE D.O.O.</t>
  </si>
  <si>
    <t>VAT: SI32177330</t>
  </si>
  <si>
    <t>DISCOUNT</t>
  </si>
  <si>
    <t>%</t>
  </si>
  <si>
    <t>Sum pieces</t>
  </si>
  <si>
    <t>SUM including vat</t>
  </si>
  <si>
    <t>Yes</t>
  </si>
  <si>
    <t>yellow</t>
  </si>
  <si>
    <t>L</t>
  </si>
  <si>
    <t>WHITE</t>
  </si>
  <si>
    <t>Palette No.:</t>
  </si>
  <si>
    <t>Date:</t>
  </si>
  <si>
    <t>Dimensions:</t>
  </si>
  <si>
    <t>Name:</t>
  </si>
  <si>
    <t>Signature:</t>
  </si>
  <si>
    <t>PAKIRANJE</t>
  </si>
  <si>
    <t>stranka</t>
  </si>
  <si>
    <t>št.naročila</t>
  </si>
  <si>
    <t>ODGOVOREN ZA PAKIRANJE IN ODPREMO:</t>
  </si>
  <si>
    <t>ime in priimek</t>
  </si>
  <si>
    <t>podpis</t>
  </si>
  <si>
    <t>datum SPAKIRANO</t>
  </si>
  <si>
    <t>BAČ 49A</t>
  </si>
  <si>
    <t xml:space="preserve">SI-6253 KNEŽAK </t>
  </si>
  <si>
    <t>Delivery address:</t>
  </si>
  <si>
    <t>SI56 3300 0001 0251 921</t>
  </si>
  <si>
    <t>SWIFT: SI56 3300 0001 0251 921</t>
  </si>
  <si>
    <t>Bic: HAABSI22</t>
  </si>
  <si>
    <t>Addiko Bank d.d.</t>
  </si>
  <si>
    <t>Address: Dunajska cesta 117, 1000 Ljubljana</t>
  </si>
  <si>
    <t>COMPANY NAME: 360LINE D.O.O.</t>
  </si>
  <si>
    <t>ADDRESS: Bač 49 A, 6253 Knežak, Slovenia (EU)</t>
  </si>
  <si>
    <t>spakirano</t>
  </si>
  <si>
    <t>LYNX wood</t>
  </si>
  <si>
    <t>360 hangboards</t>
  </si>
  <si>
    <t>360 accessories</t>
  </si>
  <si>
    <t>SO ILL wood</t>
  </si>
  <si>
    <t>SIMPL wood</t>
  </si>
  <si>
    <t>TTC (les+grifi)</t>
  </si>
  <si>
    <t>ROCK CITY wood</t>
  </si>
  <si>
    <t>ARTLINE PU</t>
  </si>
  <si>
    <t>PALETA Z ŽIGOM</t>
  </si>
  <si>
    <t>DA</t>
  </si>
  <si>
    <t>NE</t>
  </si>
  <si>
    <t>mint</t>
  </si>
  <si>
    <t>CUSTOMER:</t>
  </si>
  <si>
    <t>SUM:</t>
  </si>
  <si>
    <t>Production quota pet set</t>
  </si>
  <si>
    <t xml:space="preserve">Ordered production quota </t>
  </si>
  <si>
    <t>sum kos</t>
  </si>
  <si>
    <t>sum kos norma</t>
  </si>
  <si>
    <t>norma</t>
  </si>
  <si>
    <t>INDOOR VOLUMES</t>
  </si>
  <si>
    <t>SUM sets</t>
  </si>
  <si>
    <t xml:space="preserve">Sum pcs. by colour: </t>
  </si>
  <si>
    <t>Sum kg</t>
  </si>
  <si>
    <t>XL</t>
  </si>
  <si>
    <t>2XL</t>
  </si>
  <si>
    <t>screws
50 mm</t>
  </si>
  <si>
    <t>screws
70 mm</t>
  </si>
  <si>
    <t>screws
longer mm</t>
  </si>
  <si>
    <t>M</t>
  </si>
  <si>
    <t>S</t>
  </si>
  <si>
    <t>sloper</t>
  </si>
  <si>
    <t>jug</t>
  </si>
  <si>
    <t>edge</t>
  </si>
  <si>
    <t>incut</t>
  </si>
  <si>
    <t>SO ILL accessories</t>
  </si>
  <si>
    <t>DELTA wood</t>
  </si>
  <si>
    <t>NEO PU</t>
  </si>
  <si>
    <t>NEO GRP</t>
  </si>
  <si>
    <t>kosi/set</t>
  </si>
  <si>
    <t>ID</t>
  </si>
  <si>
    <t>TYPE</t>
  </si>
  <si>
    <t>SIZE</t>
  </si>
  <si>
    <t>PCS. IN SET</t>
  </si>
  <si>
    <t>FIXING</t>
  </si>
  <si>
    <t>PRICE WITHOUT VAT</t>
  </si>
  <si>
    <t>SUM of pcs.</t>
  </si>
  <si>
    <t>50mm</t>
  </si>
  <si>
    <t>70mm</t>
  </si>
  <si>
    <t>30mm</t>
  </si>
  <si>
    <t>40mm</t>
  </si>
  <si>
    <t>120mm</t>
  </si>
  <si>
    <t>bolt 30</t>
  </si>
  <si>
    <t>bolt 40</t>
  </si>
  <si>
    <t>bolt 50</t>
  </si>
  <si>
    <t>bolt 70</t>
  </si>
  <si>
    <t>bolt 90</t>
  </si>
  <si>
    <t>01</t>
  </si>
  <si>
    <t>02</t>
  </si>
  <si>
    <t>03</t>
  </si>
  <si>
    <t>04</t>
  </si>
  <si>
    <t>05</t>
  </si>
  <si>
    <t>06</t>
  </si>
  <si>
    <t>09</t>
  </si>
  <si>
    <t>GRP ORDER LIST</t>
  </si>
  <si>
    <t>DIFF GRP</t>
  </si>
  <si>
    <t>PU SUMMARY</t>
  </si>
  <si>
    <t>DIFF PU</t>
  </si>
  <si>
    <t>Barva</t>
  </si>
  <si>
    <t>PU/non PU</t>
  </si>
  <si>
    <t>ŠIFRA BREZ BARVE</t>
  </si>
  <si>
    <t>SIFRA Z BARVO</t>
  </si>
  <si>
    <t>ŠTEVILO NAROČENIH</t>
  </si>
  <si>
    <t>'NEO GRP '!</t>
  </si>
  <si>
    <t>11</t>
  </si>
  <si>
    <t>12</t>
  </si>
  <si>
    <t>BROWN
RAL 8003</t>
  </si>
  <si>
    <t>MINT</t>
  </si>
  <si>
    <t>BROWN</t>
  </si>
  <si>
    <t xml:space="preserve"> </t>
  </si>
  <si>
    <t>brown</t>
  </si>
  <si>
    <t>PU</t>
  </si>
  <si>
    <t xml:space="preserve"> brown</t>
  </si>
  <si>
    <t>'NEO PU'!</t>
  </si>
  <si>
    <t>14</t>
  </si>
  <si>
    <t>BLACK              RAL 9005</t>
  </si>
  <si>
    <t xml:space="preserve">RED                RAL 3000 </t>
  </si>
  <si>
    <t xml:space="preserve">YELLOW       RAL 1018 </t>
  </si>
  <si>
    <t>BLUE             RAL 5015</t>
  </si>
  <si>
    <t>PINK             RAL 4003</t>
  </si>
  <si>
    <r>
      <t xml:space="preserve">PURPLE   </t>
    </r>
    <r>
      <rPr>
        <sz val="11"/>
        <color theme="0"/>
        <rFont val="Calibri"/>
        <family val="2"/>
        <scheme val="minor"/>
      </rPr>
      <t>nS4050-R60B/M</t>
    </r>
  </si>
  <si>
    <t>MINT   
RAL 6027</t>
  </si>
  <si>
    <t>VEZI PU</t>
  </si>
  <si>
    <t>VEZI GRP</t>
  </si>
  <si>
    <t>TENTOMEN PU</t>
  </si>
  <si>
    <t>TENTOMEN GRP</t>
  </si>
  <si>
    <t>BLUE PILL GRP</t>
  </si>
  <si>
    <t>ARTLINE GRP</t>
  </si>
  <si>
    <t>LYNX GRP</t>
  </si>
  <si>
    <t>LYNX PU</t>
  </si>
  <si>
    <t>READY GRP</t>
  </si>
  <si>
    <t>READY PU</t>
  </si>
  <si>
    <t>ROCK CITY GRP</t>
  </si>
  <si>
    <t>ROCK CITY PU</t>
  </si>
  <si>
    <t>DELTA GRP</t>
  </si>
  <si>
    <t>CHEETA GRP</t>
  </si>
  <si>
    <t xml:space="preserve">SNAP GRP </t>
  </si>
  <si>
    <t>ESPACE GRP</t>
  </si>
  <si>
    <t>360 GRP</t>
  </si>
  <si>
    <t>360 PU</t>
  </si>
  <si>
    <t>360 ghost line</t>
  </si>
  <si>
    <t>BANK DETAILS:</t>
  </si>
  <si>
    <r>
      <t xml:space="preserve">No. of pcs. by </t>
    </r>
    <r>
      <rPr>
        <b/>
        <sz val="12"/>
        <color theme="1"/>
        <rFont val="Calibri"/>
        <family val="2"/>
        <scheme val="minor"/>
      </rPr>
      <t>COLOR</t>
    </r>
  </si>
  <si>
    <r>
      <t xml:space="preserve">No. of pcs. by </t>
    </r>
    <r>
      <rPr>
        <b/>
        <sz val="12"/>
        <color theme="1"/>
        <rFont val="Calibri"/>
        <family val="2"/>
        <scheme val="minor"/>
      </rPr>
      <t>TEXTURE</t>
    </r>
  </si>
  <si>
    <t>all texture</t>
  </si>
  <si>
    <t>dual texture</t>
  </si>
  <si>
    <t>XS</t>
  </si>
  <si>
    <r>
      <t xml:space="preserve">No. of pcs. by 
</t>
    </r>
    <r>
      <rPr>
        <b/>
        <sz val="12"/>
        <color theme="1"/>
        <rFont val="Calibri"/>
        <family val="2"/>
        <scheme val="minor"/>
      </rPr>
      <t>TYPE</t>
    </r>
  </si>
  <si>
    <t>positive</t>
  </si>
  <si>
    <t>3XL</t>
  </si>
  <si>
    <t>various</t>
  </si>
  <si>
    <t>footholds</t>
  </si>
  <si>
    <t>micros</t>
  </si>
  <si>
    <t>ledge</t>
  </si>
  <si>
    <t>crimp</t>
  </si>
  <si>
    <t>dish</t>
  </si>
  <si>
    <t>pinch</t>
  </si>
  <si>
    <t>pocket</t>
  </si>
  <si>
    <t>insert</t>
  </si>
  <si>
    <t>feature</t>
  </si>
  <si>
    <t>scoop</t>
  </si>
  <si>
    <t>90mm</t>
  </si>
  <si>
    <t>150mm</t>
  </si>
  <si>
    <r>
      <t>No. of</t>
    </r>
    <r>
      <rPr>
        <b/>
        <sz val="12"/>
        <color theme="1"/>
        <rFont val="Calibri"/>
        <family val="2"/>
        <scheme val="minor"/>
      </rPr>
      <t xml:space="preserve"> SCREWS</t>
    </r>
    <r>
      <rPr>
        <sz val="12"/>
        <color theme="1"/>
        <rFont val="Calibri"/>
        <family val="2"/>
        <scheme val="minor"/>
      </rPr>
      <t xml:space="preserve"> needed </t>
    </r>
  </si>
  <si>
    <r>
      <t>No. of</t>
    </r>
    <r>
      <rPr>
        <b/>
        <sz val="12"/>
        <color theme="1"/>
        <rFont val="Calibri"/>
        <family val="2"/>
        <scheme val="minor"/>
      </rPr>
      <t xml:space="preserve"> BOLTS</t>
    </r>
    <r>
      <rPr>
        <sz val="12"/>
        <color theme="1"/>
        <rFont val="Calibri"/>
        <family val="2"/>
        <scheme val="minor"/>
      </rPr>
      <t xml:space="preserve"> needed </t>
    </r>
  </si>
  <si>
    <t>prod. quota</t>
  </si>
  <si>
    <t xml:space="preserve">SUM  </t>
  </si>
  <si>
    <t>SUM (price wtihout VAT)</t>
  </si>
  <si>
    <t>m3</t>
  </si>
  <si>
    <t>l2</t>
  </si>
  <si>
    <t>D:t</t>
  </si>
  <si>
    <t>D9:t9</t>
  </si>
  <si>
    <t>TEXTURE</t>
  </si>
  <si>
    <t>no texture</t>
  </si>
  <si>
    <t>D:Z</t>
  </si>
  <si>
    <t>D9:Z9</t>
  </si>
  <si>
    <t>bright green</t>
  </si>
  <si>
    <t>BRIGHT
GREEN          RAL 6018</t>
  </si>
  <si>
    <t>NEO PE</t>
  </si>
  <si>
    <t>D:T</t>
  </si>
  <si>
    <t>PU ORDER LIST</t>
  </si>
  <si>
    <t>PE ORDER LIST</t>
  </si>
  <si>
    <t>PE SUMMARY</t>
  </si>
  <si>
    <t>GRP SUMMARY</t>
  </si>
  <si>
    <t>DIFF PE</t>
  </si>
  <si>
    <r>
      <t xml:space="preserve">No. of </t>
    </r>
    <r>
      <rPr>
        <b/>
        <sz val="11"/>
        <color theme="1"/>
        <rFont val="Calibri"/>
        <family val="2"/>
        <scheme val="minor"/>
      </rPr>
      <t>PE</t>
    </r>
    <r>
      <rPr>
        <sz val="11"/>
        <color theme="1"/>
        <rFont val="Calibri"/>
        <family val="2"/>
        <scheme val="minor"/>
      </rPr>
      <t xml:space="preserve"> pcs. by 
</t>
    </r>
    <r>
      <rPr>
        <b/>
        <sz val="11"/>
        <color theme="1"/>
        <rFont val="Calibri"/>
        <family val="2"/>
        <scheme val="minor"/>
      </rPr>
      <t>SIZE</t>
    </r>
  </si>
  <si>
    <t>PE holds</t>
  </si>
  <si>
    <t>100mm</t>
  </si>
  <si>
    <t>bolt 100</t>
  </si>
  <si>
    <t>bolt 120</t>
  </si>
  <si>
    <t>bolt 140</t>
  </si>
  <si>
    <t>140mm</t>
  </si>
  <si>
    <t>GOOD HOLDS PE</t>
  </si>
  <si>
    <t>G-1PE</t>
  </si>
  <si>
    <t>G-2PE</t>
  </si>
  <si>
    <t>G-3PE</t>
  </si>
  <si>
    <t>G-4PE</t>
  </si>
  <si>
    <t>G-5PE</t>
  </si>
  <si>
    <t>G-6PE</t>
  </si>
  <si>
    <t>G-7PE</t>
  </si>
  <si>
    <t>G-8PE</t>
  </si>
  <si>
    <t>G-9PE</t>
  </si>
  <si>
    <t>G-10PE</t>
  </si>
  <si>
    <t>G-11PE</t>
  </si>
  <si>
    <t>G-12PE</t>
  </si>
  <si>
    <t>G-13PE</t>
  </si>
  <si>
    <t>G-14PE</t>
  </si>
  <si>
    <t>G-15PE</t>
  </si>
  <si>
    <t>G-16PE</t>
  </si>
  <si>
    <t>G-17PE</t>
  </si>
  <si>
    <t>G-18PE</t>
  </si>
  <si>
    <t>G-19PE</t>
  </si>
  <si>
    <t>G-20PE</t>
  </si>
  <si>
    <t>G-21PE</t>
  </si>
  <si>
    <t>screws/bolts</t>
  </si>
  <si>
    <t>Customer:</t>
  </si>
  <si>
    <t>GOOD PE - PRODUCTION LIST</t>
  </si>
  <si>
    <t>št. Naročila:</t>
  </si>
  <si>
    <t>10cm CYLINDER symbol for sizing is representing PE material</t>
  </si>
  <si>
    <t>order list: JULY 2024</t>
  </si>
  <si>
    <t>'GOOD PE'!</t>
  </si>
  <si>
    <t>G-1PE-01</t>
  </si>
  <si>
    <t>G-1PE-02</t>
  </si>
  <si>
    <t>G-1PE-03</t>
  </si>
  <si>
    <t>G-1PE-04</t>
  </si>
  <si>
    <t>G-1PE-05</t>
  </si>
  <si>
    <t>G-1PE-06</t>
  </si>
  <si>
    <t>G-1PE-09</t>
  </si>
  <si>
    <t>G-1PE-11</t>
  </si>
  <si>
    <t>G-1PE-12</t>
  </si>
  <si>
    <t>G-1PE-14</t>
  </si>
  <si>
    <t>G-3PE-01</t>
  </si>
  <si>
    <t>G-3PE-02</t>
  </si>
  <si>
    <t>G-3PE-03</t>
  </si>
  <si>
    <t>G-3PE-04</t>
  </si>
  <si>
    <t>G-3PE-05</t>
  </si>
  <si>
    <t>G-3PE-06</t>
  </si>
  <si>
    <t>G-3PE-09</t>
  </si>
  <si>
    <t>G-3PE-11</t>
  </si>
  <si>
    <t>G-3PE-12</t>
  </si>
  <si>
    <t>G-3PE-14</t>
  </si>
  <si>
    <t>G-5PE-01</t>
  </si>
  <si>
    <t>G-5PE-02</t>
  </si>
  <si>
    <t>G-5PE-03</t>
  </si>
  <si>
    <t>G-5PE-04</t>
  </si>
  <si>
    <t>G-5PE-05</t>
  </si>
  <si>
    <t>G-5PE-06</t>
  </si>
  <si>
    <t>G-5PE-09</t>
  </si>
  <si>
    <t>G-5PE-11</t>
  </si>
  <si>
    <t>G-5PE-12</t>
  </si>
  <si>
    <t>G-5PE-14</t>
  </si>
  <si>
    <t>G-8PE-01</t>
  </si>
  <si>
    <t>G-8PE-02</t>
  </si>
  <si>
    <t>G-8PE-03</t>
  </si>
  <si>
    <t>G-8PE-04</t>
  </si>
  <si>
    <t>G-8PE-05</t>
  </si>
  <si>
    <t>G-8PE-06</t>
  </si>
  <si>
    <t>G-8PE-09</t>
  </si>
  <si>
    <t>G-8PE-11</t>
  </si>
  <si>
    <t>G-8PE-12</t>
  </si>
  <si>
    <t>G-8PE-14</t>
  </si>
  <si>
    <t>G-10PE-01</t>
  </si>
  <si>
    <t>G-10PE-02</t>
  </si>
  <si>
    <t>G-10PE-03</t>
  </si>
  <si>
    <t>G-10PE-04</t>
  </si>
  <si>
    <t>G-10PE-05</t>
  </si>
  <si>
    <t>G-10PE-06</t>
  </si>
  <si>
    <t>G-10PE-09</t>
  </si>
  <si>
    <t>G-10PE-11</t>
  </si>
  <si>
    <t>G-10PE-12</t>
  </si>
  <si>
    <t>G-10PE-14</t>
  </si>
  <si>
    <t>G-13PE-01</t>
  </si>
  <si>
    <t>G-13PE-02</t>
  </si>
  <si>
    <t>G-13PE-03</t>
  </si>
  <si>
    <t>G-13PE-04</t>
  </si>
  <si>
    <t>G-13PE-05</t>
  </si>
  <si>
    <t>G-13PE-06</t>
  </si>
  <si>
    <t>G-13PE-09</t>
  </si>
  <si>
    <t>G-13PE-11</t>
  </si>
  <si>
    <t>G-13PE-12</t>
  </si>
  <si>
    <t>G-13PE-14</t>
  </si>
  <si>
    <t>G-18PE-01</t>
  </si>
  <si>
    <t>G-18PE-02</t>
  </si>
  <si>
    <t>G-18PE-03</t>
  </si>
  <si>
    <t>G-18PE-04</t>
  </si>
  <si>
    <t>G-18PE-05</t>
  </si>
  <si>
    <t>G-18PE-06</t>
  </si>
  <si>
    <t>G-18PE-09</t>
  </si>
  <si>
    <t>G-18PE-11</t>
  </si>
  <si>
    <t>G-18PE-12</t>
  </si>
  <si>
    <t>G-18PE-14</t>
  </si>
  <si>
    <t>G-20PE-01</t>
  </si>
  <si>
    <t>G-20PE-02</t>
  </si>
  <si>
    <t>G-20PE-03</t>
  </si>
  <si>
    <t>G-20PE-04</t>
  </si>
  <si>
    <t>G-20PE-05</t>
  </si>
  <si>
    <t>G-20PE-06</t>
  </si>
  <si>
    <t>G-20PE-09</t>
  </si>
  <si>
    <t>G-20PE-11</t>
  </si>
  <si>
    <t>G-20PE-12</t>
  </si>
  <si>
    <t>G-20PE-14</t>
  </si>
  <si>
    <t>G-6PE-01</t>
  </si>
  <si>
    <t>G-6PE-02</t>
  </si>
  <si>
    <t>G-6PE-03</t>
  </si>
  <si>
    <t>G-6PE-04</t>
  </si>
  <si>
    <t>G-6PE-05</t>
  </si>
  <si>
    <t>G-6PE-06</t>
  </si>
  <si>
    <t>G-6PE-09</t>
  </si>
  <si>
    <t>G-6PE-11</t>
  </si>
  <si>
    <t>G-6PE-12</t>
  </si>
  <si>
    <t>G-6PE-14</t>
  </si>
  <si>
    <t>G-9PE-01</t>
  </si>
  <si>
    <t>G-9PE-02</t>
  </si>
  <si>
    <t>G-9PE-03</t>
  </si>
  <si>
    <t>G-9PE-04</t>
  </si>
  <si>
    <t>G-9PE-05</t>
  </si>
  <si>
    <t>G-9PE-06</t>
  </si>
  <si>
    <t>G-9PE-09</t>
  </si>
  <si>
    <t>G-9PE-11</t>
  </si>
  <si>
    <t>G-9PE-12</t>
  </si>
  <si>
    <t>G-9PE-14</t>
  </si>
  <si>
    <t>G-11PE-01</t>
  </si>
  <si>
    <t>G-11PE-02</t>
  </si>
  <si>
    <t>G-11PE-03</t>
  </si>
  <si>
    <t>G-11PE-04</t>
  </si>
  <si>
    <t>G-11PE-05</t>
  </si>
  <si>
    <t>G-11PE-06</t>
  </si>
  <si>
    <t>G-11PE-09</t>
  </si>
  <si>
    <t>G-11PE-11</t>
  </si>
  <si>
    <t>G-11PE-12</t>
  </si>
  <si>
    <t>G-11PE-14</t>
  </si>
  <si>
    <t>G-12PE-01</t>
  </si>
  <si>
    <t>G-12PE-02</t>
  </si>
  <si>
    <t>G-12PE-03</t>
  </si>
  <si>
    <t>G-12PE-04</t>
  </si>
  <si>
    <t>G-12PE-05</t>
  </si>
  <si>
    <t>G-12PE-06</t>
  </si>
  <si>
    <t>G-12PE-09</t>
  </si>
  <si>
    <t>G-12PE-11</t>
  </si>
  <si>
    <t>G-12PE-12</t>
  </si>
  <si>
    <t>G-12PE-14</t>
  </si>
  <si>
    <t>G-14PE-01</t>
  </si>
  <si>
    <t>G-14PE-02</t>
  </si>
  <si>
    <t>G-14PE-03</t>
  </si>
  <si>
    <t>G-14PE-04</t>
  </si>
  <si>
    <t>G-14PE-05</t>
  </si>
  <si>
    <t>G-14PE-06</t>
  </si>
  <si>
    <t>G-14PE-09</t>
  </si>
  <si>
    <t>G-14PE-11</t>
  </si>
  <si>
    <t>G-14PE-12</t>
  </si>
  <si>
    <t>G-14PE-14</t>
  </si>
  <si>
    <t>G-2PE-01</t>
  </si>
  <si>
    <t>G-2PE-02</t>
  </si>
  <si>
    <t>G-2PE-03</t>
  </si>
  <si>
    <t>G-2PE-04</t>
  </si>
  <si>
    <t>G-2PE-05</t>
  </si>
  <si>
    <t>G-2PE-06</t>
  </si>
  <si>
    <t>G-2PE-09</t>
  </si>
  <si>
    <t>G-2PE-11</t>
  </si>
  <si>
    <t>G-2PE-12</t>
  </si>
  <si>
    <t>G-2PE-14</t>
  </si>
  <si>
    <t>G-4PE-01</t>
  </si>
  <si>
    <t>G-4PE-02</t>
  </si>
  <si>
    <t>G-4PE-03</t>
  </si>
  <si>
    <t>G-4PE-04</t>
  </si>
  <si>
    <t>G-4PE-05</t>
  </si>
  <si>
    <t>G-4PE-06</t>
  </si>
  <si>
    <t>G-4PE-09</t>
  </si>
  <si>
    <t>G-4PE-11</t>
  </si>
  <si>
    <t>G-4PE-12</t>
  </si>
  <si>
    <t>G-4PE-14</t>
  </si>
  <si>
    <t>G-7PE-01</t>
  </si>
  <si>
    <t>G-7PE-02</t>
  </si>
  <si>
    <t>G-7PE-03</t>
  </si>
  <si>
    <t>G-7PE-04</t>
  </si>
  <si>
    <t>G-7PE-05</t>
  </si>
  <si>
    <t>G-7PE-06</t>
  </si>
  <si>
    <t>G-7PE-09</t>
  </si>
  <si>
    <t>G-7PE-11</t>
  </si>
  <si>
    <t>G-7PE-12</t>
  </si>
  <si>
    <t>G-7PE-14</t>
  </si>
  <si>
    <t>G-15PE-01</t>
  </si>
  <si>
    <t>G-15PE-02</t>
  </si>
  <si>
    <t>G-15PE-03</t>
  </si>
  <si>
    <t>G-15PE-04</t>
  </si>
  <si>
    <t>G-15PE-05</t>
  </si>
  <si>
    <t>G-15PE-06</t>
  </si>
  <si>
    <t>G-15PE-09</t>
  </si>
  <si>
    <t>G-15PE-11</t>
  </si>
  <si>
    <t>G-15PE-12</t>
  </si>
  <si>
    <t>G-15PE-14</t>
  </si>
  <si>
    <t>G-16PE-01</t>
  </si>
  <si>
    <t>G-16PE-02</t>
  </si>
  <si>
    <t>G-16PE-03</t>
  </si>
  <si>
    <t>G-16PE-04</t>
  </si>
  <si>
    <t>G-16PE-05</t>
  </si>
  <si>
    <t>G-16PE-06</t>
  </si>
  <si>
    <t>G-16PE-09</t>
  </si>
  <si>
    <t>G-16PE-11</t>
  </si>
  <si>
    <t>G-16PE-12</t>
  </si>
  <si>
    <t>G-16PE-14</t>
  </si>
  <si>
    <t>G-17PE-01</t>
  </si>
  <si>
    <t>G-17PE-02</t>
  </si>
  <si>
    <t>G-17PE-03</t>
  </si>
  <si>
    <t>G-17PE-04</t>
  </si>
  <si>
    <t>G-17PE-05</t>
  </si>
  <si>
    <t>G-17PE-06</t>
  </si>
  <si>
    <t>G-17PE-09</t>
  </si>
  <si>
    <t>G-17PE-11</t>
  </si>
  <si>
    <t>G-17PE-12</t>
  </si>
  <si>
    <t>G-17PE-14</t>
  </si>
  <si>
    <t>G-21PE-02</t>
  </si>
  <si>
    <t>G-21PE-03</t>
  </si>
  <si>
    <t>G-21PE-04</t>
  </si>
  <si>
    <t>G-21PE-05</t>
  </si>
  <si>
    <t>G-21PE-06</t>
  </si>
  <si>
    <t>G-21PE-09</t>
  </si>
  <si>
    <t>G-21PE-11</t>
  </si>
  <si>
    <t>G-21PE-12</t>
  </si>
  <si>
    <t>G-21PE-01</t>
  </si>
  <si>
    <t>G-21PE-14</t>
  </si>
  <si>
    <t>G-19PE-01</t>
  </si>
  <si>
    <t>G-19PE-02</t>
  </si>
  <si>
    <t>G-19PE-03</t>
  </si>
  <si>
    <t>G-19PE-04</t>
  </si>
  <si>
    <t>G-19PE-05</t>
  </si>
  <si>
    <t>G-19PE-06</t>
  </si>
  <si>
    <t>G-19PE-09</t>
  </si>
  <si>
    <t>G-19PE-11</t>
  </si>
  <si>
    <t>G-19PE-12</t>
  </si>
  <si>
    <t>G-19PE-14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</si>
</sst>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_ ;\-#,##0.00\ "/>
    <numFmt numFmtId="165" formatCode="#,##0_ ;\-#,##0\ "/>
    <numFmt numFmtId="166" formatCode="_-* #,##0.00\ [$€-424]_-;\-* #,##0.00\ [$€-424]_-;_-* &quot;-&quot;??\ [$€-424]_-;_-@_-"/>
    <numFmt numFmtId="167" formatCode="0.0"/>
    <numFmt numFmtId="168" formatCode="#,##0.00\ &quot;€&quot;"/>
  </numFmts>
  <fonts count="6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charset val="238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 Techni"/>
      <charset val="238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 (Body)_x0000_"/>
    </font>
    <font>
      <b/>
      <sz val="48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theme="1"/>
      <name val="Calibri"/>
      <family val="2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 Techni"/>
      <charset val="238"/>
    </font>
    <font>
      <sz val="12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339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CB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F7457"/>
        <bgColor indexed="64"/>
      </patternFill>
    </fill>
    <fill>
      <patternFill patternType="solid">
        <fgColor rgb="FFDB4531"/>
        <bgColor indexed="64"/>
      </patternFill>
    </fill>
    <fill>
      <patternFill patternType="solid">
        <fgColor rgb="FFF6E726"/>
        <bgColor indexed="64"/>
      </patternFill>
    </fill>
    <fill>
      <patternFill patternType="solid">
        <fgColor rgb="FF0887DE"/>
        <bgColor indexed="64"/>
      </patternFill>
    </fill>
    <fill>
      <patternFill patternType="solid">
        <fgColor rgb="FF57BC2E"/>
        <bgColor indexed="64"/>
      </patternFill>
    </fill>
    <fill>
      <patternFill patternType="solid">
        <fgColor rgb="FFFF61B4"/>
        <bgColor indexed="64"/>
      </patternFill>
    </fill>
    <fill>
      <patternFill patternType="solid">
        <fgColor rgb="FF825A3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6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66" fontId="5" fillId="0" borderId="0"/>
    <xf numFmtId="0" fontId="5" fillId="0" borderId="0"/>
  </cellStyleXfs>
  <cellXfs count="475">
    <xf numFmtId="0" fontId="0" fillId="0" borderId="0" xfId="0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textRotation="180"/>
    </xf>
    <xf numFmtId="0" fontId="18" fillId="0" borderId="0" xfId="0" applyFont="1"/>
    <xf numFmtId="0" fontId="14" fillId="0" borderId="0" xfId="0" applyFont="1" applyAlignment="1">
      <alignment horizontal="center" vertical="center"/>
    </xf>
    <xf numFmtId="0" fontId="17" fillId="0" borderId="0" xfId="0" applyFont="1"/>
    <xf numFmtId="0" fontId="14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5" borderId="0" xfId="0" applyFont="1" applyFill="1"/>
    <xf numFmtId="0" fontId="16" fillId="6" borderId="0" xfId="0" applyFont="1" applyFill="1"/>
    <xf numFmtId="0" fontId="17" fillId="4" borderId="0" xfId="0" applyFont="1" applyFill="1"/>
    <xf numFmtId="0" fontId="17" fillId="3" borderId="0" xfId="0" applyFont="1" applyFill="1"/>
    <xf numFmtId="0" fontId="17" fillId="11" borderId="0" xfId="0" applyFont="1" applyFill="1"/>
    <xf numFmtId="0" fontId="17" fillId="7" borderId="0" xfId="0" applyFont="1" applyFill="1"/>
    <xf numFmtId="0" fontId="17" fillId="9" borderId="0" xfId="0" applyFont="1" applyFill="1"/>
    <xf numFmtId="0" fontId="17" fillId="8" borderId="0" xfId="0" applyFont="1" applyFill="1"/>
    <xf numFmtId="0" fontId="17" fillId="10" borderId="0" xfId="0" applyFont="1" applyFill="1"/>
    <xf numFmtId="0" fontId="0" fillId="0" borderId="0" xfId="0" applyAlignment="1">
      <alignment vertical="center" wrapText="1"/>
    </xf>
    <xf numFmtId="0" fontId="2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9" fontId="0" fillId="0" borderId="0" xfId="494" applyFont="1" applyProtection="1"/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5" fillId="0" borderId="0" xfId="0" applyFont="1"/>
    <xf numFmtId="0" fontId="25" fillId="0" borderId="0" xfId="0" applyFont="1" applyAlignment="1">
      <alignment horizontal="right"/>
    </xf>
    <xf numFmtId="0" fontId="5" fillId="0" borderId="4" xfId="0" applyFont="1" applyBorder="1" applyAlignment="1">
      <alignment horizontal="right"/>
    </xf>
    <xf numFmtId="0" fontId="32" fillId="0" borderId="4" xfId="0" applyFont="1" applyBorder="1"/>
    <xf numFmtId="0" fontId="5" fillId="0" borderId="8" xfId="0" applyFont="1" applyBorder="1"/>
    <xf numFmtId="0" fontId="10" fillId="0" borderId="0" xfId="0" applyFont="1" applyAlignment="1">
      <alignment horizontal="left" vertical="center"/>
    </xf>
    <xf numFmtId="0" fontId="33" fillId="0" borderId="0" xfId="0" applyFont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0" fillId="0" borderId="16" xfId="0" applyBorder="1"/>
    <xf numFmtId="0" fontId="0" fillId="0" borderId="13" xfId="0" applyBorder="1"/>
    <xf numFmtId="0" fontId="0" fillId="0" borderId="0" xfId="0" applyAlignment="1">
      <alignment vertical="center"/>
    </xf>
    <xf numFmtId="0" fontId="29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0" fillId="4" borderId="0" xfId="0" applyFont="1" applyFill="1" applyAlignment="1">
      <alignment horizontal="center" vertical="center"/>
    </xf>
    <xf numFmtId="1" fontId="0" fillId="0" borderId="0" xfId="500" applyNumberFormat="1" applyFont="1" applyAlignment="1">
      <alignment horizontal="center" vertical="center"/>
    </xf>
    <xf numFmtId="0" fontId="0" fillId="0" borderId="0" xfId="50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500" applyNumberFormat="1" applyFont="1" applyAlignment="1">
      <alignment horizontal="center" vertical="center" wrapText="1"/>
    </xf>
    <xf numFmtId="1" fontId="5" fillId="0" borderId="0" xfId="500" applyNumberFormat="1" applyAlignment="1">
      <alignment horizontal="center" vertical="center"/>
    </xf>
    <xf numFmtId="0" fontId="5" fillId="0" borderId="0" xfId="500" applyNumberFormat="1" applyAlignment="1">
      <alignment horizontal="center" vertical="center"/>
    </xf>
    <xf numFmtId="0" fontId="10" fillId="0" borderId="2" xfId="500" applyNumberFormat="1" applyFont="1" applyBorder="1" applyAlignment="1">
      <alignment horizontal="center" vertical="center"/>
    </xf>
    <xf numFmtId="0" fontId="5" fillId="0" borderId="2" xfId="500" applyNumberFormat="1" applyBorder="1" applyAlignment="1">
      <alignment horizontal="center" vertical="center"/>
    </xf>
    <xf numFmtId="0" fontId="25" fillId="0" borderId="2" xfId="500" applyNumberFormat="1" applyFont="1" applyBorder="1" applyAlignment="1">
      <alignment horizontal="center" vertical="center"/>
    </xf>
    <xf numFmtId="0" fontId="5" fillId="0" borderId="4" xfId="500" applyNumberFormat="1" applyBorder="1" applyAlignment="1">
      <alignment horizontal="center" vertical="center"/>
    </xf>
    <xf numFmtId="1" fontId="37" fillId="0" borderId="2" xfId="500" applyNumberFormat="1" applyFont="1" applyBorder="1" applyAlignment="1">
      <alignment horizontal="center" vertical="center" textRotation="90"/>
    </xf>
    <xf numFmtId="1" fontId="37" fillId="0" borderId="0" xfId="500" applyNumberFormat="1" applyFont="1" applyAlignment="1">
      <alignment horizontal="left" vertical="center"/>
    </xf>
    <xf numFmtId="1" fontId="25" fillId="0" borderId="0" xfId="500" applyNumberFormat="1" applyFont="1" applyAlignment="1">
      <alignment horizontal="center" vertical="center"/>
    </xf>
    <xf numFmtId="1" fontId="37" fillId="0" borderId="0" xfId="50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1" fillId="0" borderId="0" xfId="500" applyNumberFormat="1" applyFont="1" applyAlignment="1">
      <alignment horizontal="left" vertical="center"/>
    </xf>
    <xf numFmtId="0" fontId="15" fillId="0" borderId="9" xfId="0" applyFont="1" applyBorder="1"/>
    <xf numFmtId="0" fontId="0" fillId="0" borderId="9" xfId="0" applyBorder="1"/>
    <xf numFmtId="0" fontId="15" fillId="0" borderId="19" xfId="0" applyFont="1" applyBorder="1"/>
    <xf numFmtId="0" fontId="0" fillId="0" borderId="19" xfId="0" applyBorder="1"/>
    <xf numFmtId="0" fontId="0" fillId="0" borderId="20" xfId="0" applyBorder="1"/>
    <xf numFmtId="0" fontId="5" fillId="0" borderId="14" xfId="501" applyBorder="1"/>
    <xf numFmtId="0" fontId="5" fillId="0" borderId="15" xfId="501" applyBorder="1"/>
    <xf numFmtId="0" fontId="5" fillId="0" borderId="15" xfId="501" applyBorder="1" applyAlignment="1">
      <alignment horizontal="left" vertical="center"/>
    </xf>
    <xf numFmtId="0" fontId="5" fillId="0" borderId="16" xfId="501" applyBorder="1" applyAlignment="1">
      <alignment horizontal="center"/>
    </xf>
    <xf numFmtId="0" fontId="29" fillId="0" borderId="2" xfId="501" applyFont="1" applyBorder="1" applyAlignment="1">
      <alignment horizontal="center" vertical="center" wrapText="1"/>
    </xf>
    <xf numFmtId="0" fontId="29" fillId="0" borderId="12" xfId="501" applyFont="1" applyBorder="1" applyAlignment="1">
      <alignment horizontal="center" vertical="center" wrapText="1"/>
    </xf>
    <xf numFmtId="0" fontId="5" fillId="0" borderId="10" xfId="501" applyBorder="1"/>
    <xf numFmtId="0" fontId="29" fillId="0" borderId="0" xfId="501" applyFont="1" applyAlignment="1">
      <alignment horizontal="center" wrapText="1"/>
    </xf>
    <xf numFmtId="0" fontId="29" fillId="0" borderId="0" xfId="501" applyFont="1" applyAlignment="1">
      <alignment horizontal="left" vertical="center" wrapText="1"/>
    </xf>
    <xf numFmtId="0" fontId="29" fillId="0" borderId="2" xfId="501" applyFont="1" applyBorder="1" applyAlignment="1">
      <alignment horizontal="center" wrapText="1"/>
    </xf>
    <xf numFmtId="0" fontId="29" fillId="0" borderId="11" xfId="501" applyFont="1" applyBorder="1" applyAlignment="1">
      <alignment horizontal="center" wrapText="1"/>
    </xf>
    <xf numFmtId="0" fontId="29" fillId="0" borderId="4" xfId="501" applyFont="1" applyBorder="1" applyAlignment="1">
      <alignment horizontal="center" wrapText="1"/>
    </xf>
    <xf numFmtId="0" fontId="29" fillId="0" borderId="4" xfId="501" applyFont="1" applyBorder="1" applyAlignment="1">
      <alignment horizontal="left" vertical="center" wrapText="1"/>
    </xf>
    <xf numFmtId="0" fontId="29" fillId="0" borderId="13" xfId="501" applyFont="1" applyBorder="1" applyAlignment="1">
      <alignment horizontal="center" wrapText="1"/>
    </xf>
    <xf numFmtId="1" fontId="38" fillId="0" borderId="2" xfId="500" applyNumberFormat="1" applyFont="1" applyBorder="1" applyAlignment="1">
      <alignment horizontal="center" vertical="center"/>
    </xf>
    <xf numFmtId="1" fontId="0" fillId="0" borderId="24" xfId="500" applyNumberFormat="1" applyFont="1" applyBorder="1" applyAlignment="1">
      <alignment horizontal="center" vertical="center"/>
    </xf>
    <xf numFmtId="0" fontId="0" fillId="0" borderId="19" xfId="500" applyNumberFormat="1" applyFont="1" applyBorder="1" applyAlignment="1">
      <alignment horizontal="center" vertical="center"/>
    </xf>
    <xf numFmtId="0" fontId="0" fillId="0" borderId="25" xfId="500" applyNumberFormat="1" applyFont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textRotation="180"/>
    </xf>
    <xf numFmtId="0" fontId="0" fillId="4" borderId="0" xfId="0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7" fillId="1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1" fontId="30" fillId="0" borderId="0" xfId="500" applyNumberFormat="1" applyFont="1" applyAlignment="1">
      <alignment horizontal="center" vertical="center"/>
    </xf>
    <xf numFmtId="0" fontId="34" fillId="0" borderId="0" xfId="501" applyFont="1" applyAlignment="1">
      <alignment horizontal="center" vertical="center" wrapText="1"/>
    </xf>
    <xf numFmtId="1" fontId="17" fillId="0" borderId="2" xfId="500" applyNumberFormat="1" applyFont="1" applyBorder="1" applyAlignment="1">
      <alignment horizontal="center" vertical="center"/>
    </xf>
    <xf numFmtId="167" fontId="28" fillId="0" borderId="0" xfId="500" applyNumberFormat="1" applyFont="1" applyAlignment="1">
      <alignment horizontal="center" vertical="center"/>
    </xf>
    <xf numFmtId="0" fontId="10" fillId="0" borderId="26" xfId="500" applyNumberFormat="1" applyFont="1" applyBorder="1" applyAlignment="1">
      <alignment horizontal="center" vertical="center" wrapText="1"/>
    </xf>
    <xf numFmtId="1" fontId="38" fillId="0" borderId="22" xfId="500" applyNumberFormat="1" applyFont="1" applyBorder="1" applyAlignment="1">
      <alignment horizontal="center" vertical="center"/>
    </xf>
    <xf numFmtId="1" fontId="43" fillId="0" borderId="23" xfId="500" applyNumberFormat="1" applyFont="1" applyBorder="1" applyAlignment="1">
      <alignment horizontal="center" vertical="center"/>
    </xf>
    <xf numFmtId="0" fontId="44" fillId="0" borderId="3" xfId="500" applyNumberFormat="1" applyFont="1" applyBorder="1" applyAlignment="1">
      <alignment horizontal="center" vertical="center" wrapText="1"/>
    </xf>
    <xf numFmtId="0" fontId="44" fillId="0" borderId="5" xfId="500" applyNumberFormat="1" applyFont="1" applyBorder="1" applyAlignment="1">
      <alignment horizontal="center" vertical="center" wrapText="1"/>
    </xf>
    <xf numFmtId="1" fontId="35" fillId="0" borderId="25" xfId="500" applyNumberFormat="1" applyFont="1" applyBorder="1" applyAlignment="1">
      <alignment horizontal="center" vertical="center" wrapText="1"/>
    </xf>
    <xf numFmtId="1" fontId="38" fillId="0" borderId="21" xfId="500" applyNumberFormat="1" applyFont="1" applyBorder="1" applyAlignment="1">
      <alignment horizontal="center" vertical="center"/>
    </xf>
    <xf numFmtId="1" fontId="45" fillId="0" borderId="31" xfId="500" applyNumberFormat="1" applyFont="1" applyBorder="1" applyAlignment="1">
      <alignment horizontal="center" vertical="center"/>
    </xf>
    <xf numFmtId="1" fontId="45" fillId="0" borderId="23" xfId="500" applyNumberFormat="1" applyFont="1" applyBorder="1" applyAlignment="1">
      <alignment horizontal="center" vertical="center"/>
    </xf>
    <xf numFmtId="1" fontId="35" fillId="0" borderId="30" xfId="500" applyNumberFormat="1" applyFont="1" applyBorder="1" applyAlignment="1">
      <alignment horizontal="center" vertical="center"/>
    </xf>
    <xf numFmtId="165" fontId="13" fillId="0" borderId="0" xfId="500" applyNumberFormat="1" applyFont="1" applyAlignment="1">
      <alignment horizontal="center" vertical="center"/>
    </xf>
    <xf numFmtId="1" fontId="0" fillId="0" borderId="0" xfId="500" applyNumberFormat="1" applyFont="1" applyAlignment="1">
      <alignment horizontal="left" vertical="center"/>
    </xf>
    <xf numFmtId="0" fontId="25" fillId="0" borderId="26" xfId="500" applyNumberFormat="1" applyFont="1" applyBorder="1" applyAlignment="1">
      <alignment horizontal="center" vertical="center" wrapText="1"/>
    </xf>
    <xf numFmtId="0" fontId="18" fillId="15" borderId="20" xfId="0" applyFont="1" applyFill="1" applyBorder="1" applyAlignment="1" applyProtection="1">
      <alignment horizontal="center" vertical="center" wrapText="1" shrinkToFit="1"/>
      <protection locked="0"/>
    </xf>
    <xf numFmtId="0" fontId="34" fillId="0" borderId="10" xfId="501" applyFont="1" applyBorder="1" applyAlignment="1">
      <alignment horizontal="left" vertical="center"/>
    </xf>
    <xf numFmtId="0" fontId="14" fillId="17" borderId="0" xfId="0" applyFont="1" applyFill="1"/>
    <xf numFmtId="0" fontId="0" fillId="17" borderId="0" xfId="0" applyFill="1" applyAlignment="1">
      <alignment horizontal="center" vertical="center"/>
    </xf>
    <xf numFmtId="0" fontId="14" fillId="18" borderId="0" xfId="0" applyFont="1" applyFill="1"/>
    <xf numFmtId="0" fontId="0" fillId="18" borderId="0" xfId="0" applyFill="1" applyAlignment="1">
      <alignment horizontal="center" vertical="center"/>
    </xf>
    <xf numFmtId="0" fontId="17" fillId="18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 textRotation="180"/>
    </xf>
    <xf numFmtId="0" fontId="41" fillId="0" borderId="0" xfId="0" applyFont="1" applyAlignment="1">
      <alignment horizontal="center" vertical="center"/>
    </xf>
    <xf numFmtId="0" fontId="49" fillId="18" borderId="0" xfId="0" applyFont="1" applyFill="1" applyAlignment="1">
      <alignment horizontal="center" vertical="center"/>
    </xf>
    <xf numFmtId="0" fontId="49" fillId="5" borderId="0" xfId="0" applyFont="1" applyFill="1" applyAlignment="1">
      <alignment horizontal="center" vertical="center"/>
    </xf>
    <xf numFmtId="0" fontId="50" fillId="6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51" fillId="11" borderId="0" xfId="0" applyFont="1" applyFill="1" applyAlignment="1">
      <alignment horizontal="center" vertical="center"/>
    </xf>
    <xf numFmtId="0" fontId="51" fillId="7" borderId="0" xfId="0" applyFont="1" applyFill="1" applyAlignment="1">
      <alignment horizontal="center" vertical="center"/>
    </xf>
    <xf numFmtId="0" fontId="51" fillId="9" borderId="0" xfId="0" applyFont="1" applyFill="1" applyAlignment="1">
      <alignment horizontal="center" vertical="center"/>
    </xf>
    <xf numFmtId="0" fontId="51" fillId="8" borderId="0" xfId="0" applyFont="1" applyFill="1" applyAlignment="1">
      <alignment horizontal="center" vertical="center"/>
    </xf>
    <xf numFmtId="0" fontId="51" fillId="10" borderId="0" xfId="0" applyFont="1" applyFill="1" applyAlignment="1">
      <alignment horizontal="center" vertical="center"/>
    </xf>
    <xf numFmtId="0" fontId="49" fillId="17" borderId="0" xfId="0" applyFont="1" applyFill="1" applyAlignment="1">
      <alignment horizontal="center" vertical="center"/>
    </xf>
    <xf numFmtId="0" fontId="0" fillId="15" borderId="20" xfId="0" applyFill="1" applyBorder="1" applyAlignment="1" applyProtection="1">
      <alignment horizontal="center" vertical="center"/>
      <protection locked="0"/>
    </xf>
    <xf numFmtId="0" fontId="0" fillId="15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textRotation="180"/>
    </xf>
    <xf numFmtId="0" fontId="0" fillId="18" borderId="0" xfId="0" applyFill="1"/>
    <xf numFmtId="0" fontId="0" fillId="5" borderId="0" xfId="0" applyFill="1"/>
    <xf numFmtId="0" fontId="0" fillId="17" borderId="0" xfId="0" applyFill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vertical="top" wrapText="1"/>
    </xf>
    <xf numFmtId="0" fontId="0" fillId="14" borderId="8" xfId="0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 vertical="center"/>
    </xf>
    <xf numFmtId="0" fontId="0" fillId="15" borderId="16" xfId="0" applyFill="1" applyBorder="1" applyAlignment="1">
      <alignment horizontal="center" vertical="center"/>
    </xf>
    <xf numFmtId="0" fontId="0" fillId="15" borderId="10" xfId="0" applyFill="1" applyBorder="1" applyAlignment="1" applyProtection="1">
      <alignment horizontal="center" vertical="center"/>
      <protection locked="0"/>
    </xf>
    <xf numFmtId="0" fontId="0" fillId="15" borderId="10" xfId="0" applyFill="1" applyBorder="1" applyAlignment="1">
      <alignment horizontal="center" vertical="center"/>
    </xf>
    <xf numFmtId="0" fontId="0" fillId="15" borderId="12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49" fillId="0" borderId="0" xfId="0" applyFont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41" fillId="0" borderId="0" xfId="0" applyNumberFormat="1" applyFont="1" applyAlignment="1">
      <alignment vertical="center"/>
    </xf>
    <xf numFmtId="165" fontId="41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2" fontId="17" fillId="0" borderId="0" xfId="0" applyNumberFormat="1" applyFont="1"/>
    <xf numFmtId="0" fontId="5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textRotation="180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 wrapText="1"/>
    </xf>
    <xf numFmtId="0" fontId="40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1" fillId="4" borderId="0" xfId="0" applyFont="1" applyFill="1" applyAlignment="1">
      <alignment horizontal="center" vertical="center" textRotation="90" wrapText="1"/>
    </xf>
    <xf numFmtId="0" fontId="39" fillId="4" borderId="0" xfId="0" applyFont="1" applyFill="1" applyAlignment="1">
      <alignment horizontal="center" vertical="center" wrapText="1"/>
    </xf>
    <xf numFmtId="0" fontId="0" fillId="0" borderId="0" xfId="0" quotePrefix="1"/>
    <xf numFmtId="1" fontId="0" fillId="0" borderId="0" xfId="0" applyNumberFormat="1"/>
    <xf numFmtId="1" fontId="0" fillId="3" borderId="0" xfId="0" applyNumberFormat="1" applyFill="1"/>
    <xf numFmtId="0" fontId="17" fillId="0" borderId="0" xfId="0" applyFont="1" applyAlignment="1">
      <alignment vertical="center"/>
    </xf>
    <xf numFmtId="0" fontId="48" fillId="0" borderId="0" xfId="0" applyFont="1"/>
    <xf numFmtId="0" fontId="17" fillId="14" borderId="0" xfId="0" applyFont="1" applyFill="1"/>
    <xf numFmtId="0" fontId="0" fillId="14" borderId="0" xfId="0" applyFill="1"/>
    <xf numFmtId="0" fontId="51" fillId="14" borderId="0" xfId="0" applyFont="1" applyFill="1" applyAlignment="1">
      <alignment horizontal="center" vertical="center"/>
    </xf>
    <xf numFmtId="0" fontId="16" fillId="14" borderId="0" xfId="0" applyFont="1" applyFill="1" applyAlignment="1">
      <alignment horizontal="center" vertical="center" wrapText="1"/>
    </xf>
    <xf numFmtId="0" fontId="17" fillId="14" borderId="0" xfId="0" applyFont="1" applyFill="1" applyAlignment="1">
      <alignment horizontal="center" vertical="center"/>
    </xf>
    <xf numFmtId="0" fontId="17" fillId="21" borderId="0" xfId="0" applyFont="1" applyFill="1"/>
    <xf numFmtId="0" fontId="0" fillId="21" borderId="0" xfId="0" applyFill="1"/>
    <xf numFmtId="0" fontId="51" fillId="21" borderId="0" xfId="0" applyFont="1" applyFill="1" applyAlignment="1">
      <alignment horizontal="center" vertical="center"/>
    </xf>
    <xf numFmtId="0" fontId="16" fillId="21" borderId="0" xfId="0" applyFont="1" applyFill="1" applyAlignment="1">
      <alignment horizontal="center" vertical="center" wrapText="1"/>
    </xf>
    <xf numFmtId="0" fontId="17" fillId="21" borderId="0" xfId="0" applyFont="1" applyFill="1" applyAlignment="1">
      <alignment horizontal="center" vertical="center"/>
    </xf>
    <xf numFmtId="0" fontId="48" fillId="4" borderId="0" xfId="0" applyFont="1" applyFill="1" applyAlignment="1">
      <alignment vertical="center"/>
    </xf>
    <xf numFmtId="1" fontId="38" fillId="0" borderId="11" xfId="500" applyNumberFormat="1" applyFont="1" applyBorder="1" applyAlignment="1">
      <alignment horizontal="center" vertical="center"/>
    </xf>
    <xf numFmtId="1" fontId="38" fillId="0" borderId="19" xfId="500" applyNumberFormat="1" applyFont="1" applyBorder="1" applyAlignment="1">
      <alignment horizontal="center" vertical="center"/>
    </xf>
    <xf numFmtId="1" fontId="5" fillId="0" borderId="4" xfId="500" applyNumberFormat="1" applyBorder="1" applyAlignment="1">
      <alignment horizontal="center" vertical="center"/>
    </xf>
    <xf numFmtId="0" fontId="5" fillId="0" borderId="4" xfId="0" applyFont="1" applyBorder="1"/>
    <xf numFmtId="1" fontId="0" fillId="0" borderId="0" xfId="500" applyNumberFormat="1" applyFont="1" applyAlignment="1">
      <alignment vertical="center"/>
    </xf>
    <xf numFmtId="0" fontId="44" fillId="0" borderId="27" xfId="500" applyNumberFormat="1" applyFont="1" applyBorder="1" applyAlignment="1">
      <alignment horizontal="center" vertical="center" wrapText="1"/>
    </xf>
    <xf numFmtId="0" fontId="46" fillId="4" borderId="0" xfId="0" applyFont="1" applyFill="1" applyAlignment="1">
      <alignment horizontal="right" vertical="center"/>
    </xf>
    <xf numFmtId="0" fontId="17" fillId="4" borderId="19" xfId="0" quotePrefix="1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textRotation="90"/>
    </xf>
    <xf numFmtId="0" fontId="17" fillId="15" borderId="15" xfId="0" applyFont="1" applyFill="1" applyBorder="1" applyAlignment="1">
      <alignment horizontal="center" vertical="center"/>
    </xf>
    <xf numFmtId="0" fontId="17" fillId="12" borderId="15" xfId="0" applyFont="1" applyFill="1" applyBorder="1" applyAlignment="1">
      <alignment horizontal="center" vertical="center"/>
    </xf>
    <xf numFmtId="0" fontId="17" fillId="17" borderId="15" xfId="0" applyFont="1" applyFill="1" applyBorder="1" applyAlignment="1">
      <alignment horizontal="center" vertical="center"/>
    </xf>
    <xf numFmtId="0" fontId="17" fillId="18" borderId="15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 textRotation="90"/>
    </xf>
    <xf numFmtId="0" fontId="17" fillId="17" borderId="0" xfId="0" applyFont="1" applyFill="1" applyAlignment="1">
      <alignment horizontal="center" vertical="center"/>
    </xf>
    <xf numFmtId="168" fontId="0" fillId="4" borderId="0" xfId="0" applyNumberFormat="1" applyFill="1" applyAlignment="1">
      <alignment horizontal="center" vertical="center"/>
    </xf>
    <xf numFmtId="0" fontId="36" fillId="15" borderId="0" xfId="0" applyFont="1" applyFill="1" applyAlignment="1">
      <alignment horizontal="center" vertical="center" textRotation="180"/>
    </xf>
    <xf numFmtId="0" fontId="17" fillId="15" borderId="0" xfId="0" applyFont="1" applyFill="1" applyAlignment="1">
      <alignment horizontal="center" vertical="center"/>
    </xf>
    <xf numFmtId="168" fontId="0" fillId="15" borderId="0" xfId="0" applyNumberFormat="1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15" fillId="15" borderId="0" xfId="0" applyFont="1" applyFill="1" applyAlignment="1" applyProtection="1">
      <alignment horizontal="center" vertical="center"/>
      <protection locked="0"/>
    </xf>
    <xf numFmtId="0" fontId="0" fillId="15" borderId="0" xfId="0" applyFill="1" applyAlignment="1" applyProtection="1">
      <alignment horizontal="center" vertical="center"/>
      <protection locked="0"/>
    </xf>
    <xf numFmtId="0" fontId="36" fillId="4" borderId="11" xfId="0" applyFont="1" applyFill="1" applyBorder="1" applyAlignment="1">
      <alignment horizontal="center" vertical="center" textRotation="90"/>
    </xf>
    <xf numFmtId="0" fontId="52" fillId="0" borderId="0" xfId="0" applyFont="1" applyAlignment="1">
      <alignment horizontal="center" vertical="center"/>
    </xf>
    <xf numFmtId="0" fontId="47" fillId="4" borderId="1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textRotation="180"/>
    </xf>
    <xf numFmtId="0" fontId="0" fillId="0" borderId="8" xfId="0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textRotation="90" wrapText="1"/>
    </xf>
    <xf numFmtId="0" fontId="0" fillId="5" borderId="8" xfId="0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17" fillId="13" borderId="8" xfId="0" applyFont="1" applyFill="1" applyBorder="1" applyAlignment="1">
      <alignment horizontal="center" vertical="center" wrapText="1"/>
    </xf>
    <xf numFmtId="0" fontId="16" fillId="10" borderId="8" xfId="0" applyFont="1" applyFill="1" applyBorder="1" applyAlignment="1">
      <alignment horizontal="center" vertical="center" wrapText="1"/>
    </xf>
    <xf numFmtId="0" fontId="16" fillId="14" borderId="8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0" fillId="17" borderId="8" xfId="0" applyFill="1" applyBorder="1" applyAlignment="1">
      <alignment horizontal="center" vertical="center" wrapText="1"/>
    </xf>
    <xf numFmtId="0" fontId="0" fillId="18" borderId="8" xfId="0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40" fillId="16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0" fillId="23" borderId="4" xfId="0" applyFill="1" applyBorder="1" applyAlignment="1">
      <alignment horizontal="center" vertical="center" wrapText="1"/>
    </xf>
    <xf numFmtId="0" fontId="16" fillId="24" borderId="4" xfId="0" applyFont="1" applyFill="1" applyBorder="1" applyAlignment="1">
      <alignment horizontal="center" vertical="center" wrapText="1"/>
    </xf>
    <xf numFmtId="0" fontId="0" fillId="25" borderId="4" xfId="0" applyFill="1" applyBorder="1" applyAlignment="1">
      <alignment horizontal="center" vertical="center" wrapText="1"/>
    </xf>
    <xf numFmtId="0" fontId="17" fillId="26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0" fillId="14" borderId="4" xfId="0" applyFill="1" applyBorder="1" applyAlignment="1">
      <alignment horizontal="center" vertical="center" wrapText="1"/>
    </xf>
    <xf numFmtId="0" fontId="16" fillId="27" borderId="18" xfId="0" applyFont="1" applyFill="1" applyBorder="1" applyAlignment="1">
      <alignment horizontal="center" vertical="center" wrapText="1"/>
    </xf>
    <xf numFmtId="0" fontId="31" fillId="15" borderId="0" xfId="0" applyFont="1" applyFill="1" applyAlignment="1">
      <alignment horizontal="center" vertical="center"/>
    </xf>
    <xf numFmtId="0" fontId="17" fillId="15" borderId="0" xfId="0" applyFont="1" applyFill="1" applyAlignment="1">
      <alignment horizontal="center" vertical="center" wrapText="1"/>
    </xf>
    <xf numFmtId="168" fontId="48" fillId="4" borderId="0" xfId="0" applyNumberFormat="1" applyFont="1" applyFill="1" applyAlignment="1">
      <alignment horizontal="center" vertical="center" wrapText="1" shrinkToFit="1"/>
    </xf>
    <xf numFmtId="168" fontId="48" fillId="15" borderId="0" xfId="0" applyNumberFormat="1" applyFont="1" applyFill="1" applyAlignment="1">
      <alignment horizontal="center" vertical="center" wrapText="1" shrinkToFit="1"/>
    </xf>
    <xf numFmtId="0" fontId="10" fillId="0" borderId="0" xfId="0" applyFont="1" applyAlignment="1">
      <alignment horizontal="right" wrapText="1"/>
    </xf>
    <xf numFmtId="0" fontId="10" fillId="15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 wrapText="1"/>
    </xf>
    <xf numFmtId="0" fontId="0" fillId="23" borderId="8" xfId="0" applyFill="1" applyBorder="1" applyAlignment="1">
      <alignment horizontal="center" vertical="center" wrapText="1"/>
    </xf>
    <xf numFmtId="0" fontId="0" fillId="25" borderId="8" xfId="0" applyFill="1" applyBorder="1" applyAlignment="1">
      <alignment horizontal="center" vertical="center" wrapText="1"/>
    </xf>
    <xf numFmtId="0" fontId="17" fillId="26" borderId="8" xfId="0" applyFont="1" applyFill="1" applyBorder="1" applyAlignment="1">
      <alignment horizontal="center" vertical="center" wrapText="1"/>
    </xf>
    <xf numFmtId="0" fontId="56" fillId="0" borderId="1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16" fillId="24" borderId="8" xfId="0" applyFont="1" applyFill="1" applyBorder="1" applyAlignment="1">
      <alignment horizontal="center" vertical="center" wrapText="1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28" borderId="0" xfId="0" applyFill="1"/>
    <xf numFmtId="0" fontId="49" fillId="28" borderId="0" xfId="0" applyFont="1" applyFill="1" applyAlignment="1">
      <alignment horizontal="center" vertical="center"/>
    </xf>
    <xf numFmtId="0" fontId="0" fillId="28" borderId="0" xfId="0" applyFill="1" applyAlignment="1">
      <alignment horizontal="center" vertical="center"/>
    </xf>
    <xf numFmtId="0" fontId="17" fillId="28" borderId="15" xfId="0" applyFont="1" applyFill="1" applyBorder="1" applyAlignment="1">
      <alignment horizontal="center" vertical="center"/>
    </xf>
    <xf numFmtId="0" fontId="17" fillId="28" borderId="0" xfId="0" applyFont="1" applyFill="1" applyAlignment="1">
      <alignment horizontal="center" vertical="center"/>
    </xf>
    <xf numFmtId="1" fontId="0" fillId="19" borderId="2" xfId="494" applyNumberFormat="1" applyFont="1" applyFill="1" applyBorder="1" applyProtection="1">
      <protection locked="0"/>
    </xf>
    <xf numFmtId="0" fontId="10" fillId="19" borderId="17" xfId="0" applyFont="1" applyFill="1" applyBorder="1" applyAlignment="1">
      <alignment horizontal="center" vertical="center"/>
    </xf>
    <xf numFmtId="0" fontId="10" fillId="19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5" fillId="0" borderId="0" xfId="0" applyFont="1"/>
    <xf numFmtId="0" fontId="0" fillId="0" borderId="11" xfId="0" applyBorder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52" fillId="20" borderId="0" xfId="0" applyFont="1" applyFill="1" applyAlignment="1">
      <alignment horizontal="center" vertical="center"/>
    </xf>
    <xf numFmtId="0" fontId="40" fillId="2" borderId="17" xfId="0" applyFont="1" applyFill="1" applyBorder="1" applyAlignment="1">
      <alignment horizontal="center" vertical="center" wrapText="1"/>
    </xf>
    <xf numFmtId="0" fontId="0" fillId="22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44" fontId="10" fillId="0" borderId="0" xfId="0" applyNumberFormat="1" applyFont="1" applyAlignment="1">
      <alignment horizontal="center" vertical="center"/>
    </xf>
    <xf numFmtId="0" fontId="3" fillId="0" borderId="0" xfId="0" applyFont="1"/>
    <xf numFmtId="0" fontId="16" fillId="27" borderId="8" xfId="0" applyFont="1" applyFill="1" applyBorder="1" applyAlignment="1">
      <alignment horizontal="center" vertical="center" wrapText="1"/>
    </xf>
    <xf numFmtId="0" fontId="58" fillId="4" borderId="0" xfId="0" applyFont="1" applyFill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16" fillId="4" borderId="10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10" fillId="19" borderId="8" xfId="0" applyFont="1" applyFill="1" applyBorder="1" applyAlignment="1">
      <alignment horizontal="right" vertical="center"/>
    </xf>
    <xf numFmtId="0" fontId="0" fillId="18" borderId="8" xfId="0" applyFill="1" applyBorder="1" applyAlignment="1">
      <alignment horizontal="center" vertical="center"/>
    </xf>
    <xf numFmtId="0" fontId="0" fillId="29" borderId="0" xfId="0" applyFill="1"/>
    <xf numFmtId="0" fontId="14" fillId="29" borderId="0" xfId="0" applyFont="1" applyFill="1"/>
    <xf numFmtId="0" fontId="49" fillId="29" borderId="0" xfId="0" applyFont="1" applyFill="1" applyAlignment="1">
      <alignment horizontal="center" vertical="center"/>
    </xf>
    <xf numFmtId="0" fontId="0" fillId="29" borderId="8" xfId="0" applyFill="1" applyBorder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17" fillId="29" borderId="15" xfId="0" applyFont="1" applyFill="1" applyBorder="1" applyAlignment="1">
      <alignment horizontal="center" vertical="center"/>
    </xf>
    <xf numFmtId="0" fontId="17" fillId="29" borderId="0" xfId="0" applyFon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6" fillId="4" borderId="0" xfId="0" applyFont="1" applyFill="1" applyAlignment="1">
      <alignment horizontal="center" vertical="center" textRotation="180"/>
    </xf>
    <xf numFmtId="0" fontId="18" fillId="4" borderId="20" xfId="0" applyFont="1" applyFill="1" applyBorder="1" applyAlignment="1" applyProtection="1">
      <alignment horizontal="center" vertical="center" wrapText="1" shrinkToFit="1"/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17" fillId="4" borderId="10" xfId="0" applyFont="1" applyFill="1" applyBorder="1" applyAlignment="1">
      <alignment vertical="center"/>
    </xf>
    <xf numFmtId="0" fontId="25" fillId="4" borderId="10" xfId="0" applyFont="1" applyFill="1" applyBorder="1" applyAlignment="1">
      <alignment vertical="center" wrapText="1"/>
    </xf>
    <xf numFmtId="44" fontId="10" fillId="19" borderId="8" xfId="0" applyNumberFormat="1" applyFont="1" applyFill="1" applyBorder="1" applyAlignment="1">
      <alignment horizontal="center" vertical="center"/>
    </xf>
    <xf numFmtId="44" fontId="0" fillId="0" borderId="0" xfId="493" applyFont="1" applyBorder="1" applyAlignment="1" applyProtection="1">
      <alignment horizontal="center" vertical="center"/>
    </xf>
    <xf numFmtId="0" fontId="31" fillId="4" borderId="0" xfId="0" applyFont="1" applyFill="1" applyAlignment="1" applyProtection="1">
      <alignment horizontal="center" vertical="center"/>
      <protection locked="0"/>
    </xf>
    <xf numFmtId="0" fontId="0" fillId="4" borderId="0" xfId="0" applyFill="1"/>
    <xf numFmtId="0" fontId="16" fillId="0" borderId="0" xfId="493" applyNumberFormat="1" applyFont="1" applyBorder="1" applyAlignment="1" applyProtection="1">
      <alignment horizontal="center" vertical="center"/>
    </xf>
    <xf numFmtId="0" fontId="0" fillId="4" borderId="0" xfId="0" applyFill="1" applyAlignment="1">
      <alignment horizontal="right" vertical="center"/>
    </xf>
    <xf numFmtId="0" fontId="16" fillId="4" borderId="0" xfId="0" applyFont="1" applyFill="1" applyAlignment="1">
      <alignment horizontal="center" vertical="center"/>
    </xf>
    <xf numFmtId="44" fontId="10" fillId="4" borderId="10" xfId="0" applyNumberFormat="1" applyFont="1" applyFill="1" applyBorder="1" applyAlignment="1">
      <alignment horizontal="center" vertical="center"/>
    </xf>
    <xf numFmtId="0" fontId="17" fillId="15" borderId="17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168" fontId="0" fillId="15" borderId="10" xfId="0" applyNumberFormat="1" applyFill="1" applyBorder="1" applyAlignment="1">
      <alignment horizontal="center" vertical="center"/>
    </xf>
    <xf numFmtId="168" fontId="0" fillId="4" borderId="10" xfId="0" applyNumberForma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168" fontId="0" fillId="4" borderId="4" xfId="0" applyNumberFormat="1" applyFill="1" applyBorder="1" applyAlignment="1">
      <alignment horizontal="center" vertical="center"/>
    </xf>
    <xf numFmtId="0" fontId="14" fillId="28" borderId="0" xfId="0" applyFont="1" applyFill="1"/>
    <xf numFmtId="0" fontId="0" fillId="28" borderId="8" xfId="0" applyFill="1" applyBorder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30" borderId="0" xfId="0" applyFill="1"/>
    <xf numFmtId="0" fontId="14" fillId="30" borderId="0" xfId="0" applyFont="1" applyFill="1"/>
    <xf numFmtId="0" fontId="49" fillId="30" borderId="0" xfId="0" applyFont="1" applyFill="1" applyAlignment="1">
      <alignment horizontal="center" vertical="center"/>
    </xf>
    <xf numFmtId="0" fontId="0" fillId="30" borderId="8" xfId="0" applyFill="1" applyBorder="1" applyAlignment="1">
      <alignment horizontal="center" vertical="center" wrapText="1"/>
    </xf>
    <xf numFmtId="0" fontId="0" fillId="30" borderId="0" xfId="0" applyFill="1" applyAlignment="1">
      <alignment horizontal="center" vertical="center" wrapText="1"/>
    </xf>
    <xf numFmtId="0" fontId="0" fillId="30" borderId="0" xfId="0" applyFill="1" applyAlignment="1">
      <alignment horizontal="center" vertical="center"/>
    </xf>
    <xf numFmtId="0" fontId="17" fillId="30" borderId="15" xfId="0" applyFont="1" applyFill="1" applyBorder="1" applyAlignment="1">
      <alignment horizontal="center" vertical="center"/>
    </xf>
    <xf numFmtId="0" fontId="17" fillId="30" borderId="0" xfId="0" applyFont="1" applyFill="1" applyAlignment="1">
      <alignment horizontal="center" vertical="center"/>
    </xf>
    <xf numFmtId="1" fontId="0" fillId="4" borderId="0" xfId="0" applyNumberFormat="1" applyFill="1"/>
    <xf numFmtId="0" fontId="3" fillId="0" borderId="4" xfId="0" applyFont="1" applyBorder="1" applyAlignment="1">
      <alignment horizontal="center" vertical="center" wrapText="1"/>
    </xf>
    <xf numFmtId="0" fontId="0" fillId="18" borderId="0" xfId="0" applyFill="1" applyAlignment="1">
      <alignment horizontal="center" vertical="center" wrapText="1"/>
    </xf>
    <xf numFmtId="0" fontId="0" fillId="18" borderId="4" xfId="0" applyFill="1" applyBorder="1" applyAlignment="1">
      <alignment horizontal="center" vertical="center"/>
    </xf>
    <xf numFmtId="0" fontId="0" fillId="17" borderId="0" xfId="0" applyFill="1" applyAlignment="1">
      <alignment horizontal="center" vertical="center" wrapText="1"/>
    </xf>
    <xf numFmtId="0" fontId="0" fillId="17" borderId="4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18" borderId="0" xfId="0" quotePrefix="1" applyFill="1"/>
    <xf numFmtId="0" fontId="0" fillId="4" borderId="0" xfId="0" quotePrefix="1" applyFill="1"/>
    <xf numFmtId="1" fontId="0" fillId="18" borderId="0" xfId="0" applyNumberFormat="1" applyFill="1"/>
    <xf numFmtId="0" fontId="31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textRotation="180"/>
    </xf>
    <xf numFmtId="0" fontId="18" fillId="0" borderId="20" xfId="0" applyFont="1" applyBorder="1" applyAlignment="1" applyProtection="1">
      <alignment horizontal="center" vertical="center" wrapText="1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6" fillId="4" borderId="4" xfId="0" applyFont="1" applyFill="1" applyBorder="1" applyAlignment="1">
      <alignment horizontal="center" vertical="center" textRotation="180"/>
    </xf>
    <xf numFmtId="168" fontId="48" fillId="4" borderId="13" xfId="0" applyNumberFormat="1" applyFont="1" applyFill="1" applyBorder="1" applyAlignment="1">
      <alignment horizontal="center" vertical="center" wrapText="1" shrinkToFit="1"/>
    </xf>
    <xf numFmtId="0" fontId="18" fillId="4" borderId="13" xfId="0" applyFont="1" applyFill="1" applyBorder="1" applyAlignment="1" applyProtection="1">
      <alignment horizontal="center" vertical="center" wrapText="1" shrinkToFit="1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 textRotation="180"/>
    </xf>
    <xf numFmtId="0" fontId="17" fillId="4" borderId="15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/>
    </xf>
    <xf numFmtId="168" fontId="48" fillId="4" borderId="15" xfId="0" applyNumberFormat="1" applyFont="1" applyFill="1" applyBorder="1" applyAlignment="1">
      <alignment horizontal="center" vertical="center" wrapText="1" shrinkToFit="1"/>
    </xf>
    <xf numFmtId="0" fontId="18" fillId="4" borderId="9" xfId="0" applyFont="1" applyFill="1" applyBorder="1" applyAlignment="1" applyProtection="1">
      <alignment horizontal="center" vertical="center" wrapText="1" shrinkToFit="1"/>
      <protection locked="0"/>
    </xf>
    <xf numFmtId="0" fontId="15" fillId="4" borderId="15" xfId="0" applyFont="1" applyFill="1" applyBorder="1" applyAlignment="1" applyProtection="1">
      <alignment horizontal="center" vertical="center"/>
      <protection locked="0"/>
    </xf>
    <xf numFmtId="0" fontId="18" fillId="4" borderId="9" xfId="0" applyFont="1" applyFill="1" applyBorder="1" applyAlignment="1" applyProtection="1">
      <alignment horizontal="center" vertical="center"/>
      <protection locked="0"/>
    </xf>
    <xf numFmtId="0" fontId="18" fillId="4" borderId="15" xfId="0" applyFont="1" applyFill="1" applyBorder="1" applyAlignment="1" applyProtection="1">
      <alignment horizontal="center" vertical="center" wrapText="1" shrinkToFit="1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168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18" fillId="15" borderId="10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5" fillId="15" borderId="12" xfId="0" applyFont="1" applyFill="1" applyBorder="1" applyAlignment="1" applyProtection="1">
      <alignment horizontal="center" vertical="center"/>
      <protection locked="0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42" fillId="15" borderId="12" xfId="0" applyFont="1" applyFill="1" applyBorder="1" applyAlignment="1" applyProtection="1">
      <alignment horizontal="center" vertical="center"/>
      <protection locked="0"/>
    </xf>
    <xf numFmtId="0" fontId="42" fillId="4" borderId="12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8" fillId="4" borderId="19" xfId="0" applyFont="1" applyFill="1" applyBorder="1" applyAlignment="1" applyProtection="1">
      <alignment horizontal="center" vertical="center" wrapText="1" shrinkToFit="1"/>
      <protection locked="0"/>
    </xf>
    <xf numFmtId="1" fontId="10" fillId="0" borderId="28" xfId="500" applyNumberFormat="1" applyFont="1" applyBorder="1" applyAlignment="1">
      <alignment horizontal="center" vertical="center"/>
    </xf>
    <xf numFmtId="1" fontId="10" fillId="0" borderId="29" xfId="500" applyNumberFormat="1" applyFont="1" applyBorder="1" applyAlignment="1">
      <alignment horizontal="center" vertical="center"/>
    </xf>
    <xf numFmtId="1" fontId="10" fillId="0" borderId="28" xfId="50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right" vertical="center"/>
    </xf>
    <xf numFmtId="0" fontId="55" fillId="0" borderId="0" xfId="0" applyFont="1" applyAlignment="1">
      <alignment horizontal="right"/>
    </xf>
    <xf numFmtId="0" fontId="55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44" fontId="0" fillId="0" borderId="0" xfId="493" applyFont="1" applyBorder="1" applyAlignment="1" applyProtection="1">
      <alignment horizontal="center" vertical="center"/>
    </xf>
    <xf numFmtId="44" fontId="0" fillId="0" borderId="4" xfId="493" applyFont="1" applyBorder="1" applyAlignment="1" applyProtection="1">
      <alignment horizontal="center" vertical="center"/>
    </xf>
    <xf numFmtId="44" fontId="10" fillId="19" borderId="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1" fillId="19" borderId="14" xfId="0" applyFont="1" applyFill="1" applyBorder="1" applyAlignment="1" applyProtection="1">
      <alignment horizontal="center" vertical="center"/>
      <protection locked="0"/>
    </xf>
    <xf numFmtId="0" fontId="31" fillId="19" borderId="15" xfId="0" applyFont="1" applyFill="1" applyBorder="1" applyAlignment="1" applyProtection="1">
      <alignment horizontal="center" vertical="center"/>
      <protection locked="0"/>
    </xf>
    <xf numFmtId="0" fontId="31" fillId="19" borderId="16" xfId="0" applyFont="1" applyFill="1" applyBorder="1" applyAlignment="1" applyProtection="1">
      <alignment horizontal="center" vertical="center"/>
      <protection locked="0"/>
    </xf>
    <xf numFmtId="0" fontId="31" fillId="19" borderId="10" xfId="0" applyFont="1" applyFill="1" applyBorder="1" applyAlignment="1" applyProtection="1">
      <alignment horizontal="center" vertical="center"/>
      <protection locked="0"/>
    </xf>
    <xf numFmtId="0" fontId="31" fillId="19" borderId="0" xfId="0" applyFont="1" applyFill="1" applyAlignment="1" applyProtection="1">
      <alignment horizontal="center" vertical="center"/>
      <protection locked="0"/>
    </xf>
    <xf numFmtId="0" fontId="31" fillId="19" borderId="12" xfId="0" applyFont="1" applyFill="1" applyBorder="1" applyAlignment="1" applyProtection="1">
      <alignment horizontal="center" vertical="center"/>
      <protection locked="0"/>
    </xf>
    <xf numFmtId="0" fontId="31" fillId="19" borderId="11" xfId="0" applyFont="1" applyFill="1" applyBorder="1" applyAlignment="1" applyProtection="1">
      <alignment horizontal="center" vertical="center"/>
      <protection locked="0"/>
    </xf>
    <xf numFmtId="0" fontId="31" fillId="19" borderId="4" xfId="0" applyFont="1" applyFill="1" applyBorder="1" applyAlignment="1" applyProtection="1">
      <alignment horizontal="center" vertical="center"/>
      <protection locked="0"/>
    </xf>
    <xf numFmtId="0" fontId="31" fillId="19" borderId="13" xfId="0" applyFont="1" applyFill="1" applyBorder="1" applyAlignment="1" applyProtection="1">
      <alignment horizontal="center" vertical="center"/>
      <protection locked="0"/>
    </xf>
    <xf numFmtId="0" fontId="0" fillId="19" borderId="14" xfId="0" applyFill="1" applyBorder="1" applyAlignment="1" applyProtection="1">
      <alignment horizontal="center" vertical="center"/>
      <protection locked="0"/>
    </xf>
    <xf numFmtId="0" fontId="0" fillId="19" borderId="15" xfId="0" applyFill="1" applyBorder="1" applyAlignment="1" applyProtection="1">
      <alignment horizontal="center" vertical="center"/>
      <protection locked="0"/>
    </xf>
    <xf numFmtId="0" fontId="0" fillId="19" borderId="16" xfId="0" applyFill="1" applyBorder="1" applyAlignment="1" applyProtection="1">
      <alignment horizontal="center" vertical="center"/>
      <protection locked="0"/>
    </xf>
    <xf numFmtId="0" fontId="0" fillId="19" borderId="11" xfId="0" applyFill="1" applyBorder="1" applyAlignment="1" applyProtection="1">
      <alignment horizontal="center" vertical="center"/>
      <protection locked="0"/>
    </xf>
    <xf numFmtId="0" fontId="0" fillId="19" borderId="4" xfId="0" applyFill="1" applyBorder="1" applyAlignment="1" applyProtection="1">
      <alignment horizontal="center" vertical="center"/>
      <protection locked="0"/>
    </xf>
    <xf numFmtId="0" fontId="0" fillId="19" borderId="13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 wrapText="1"/>
    </xf>
    <xf numFmtId="0" fontId="18" fillId="0" borderId="0" xfId="0" applyFont="1" applyAlignment="1">
      <alignment horizontal="right" vertical="top" wrapText="1"/>
    </xf>
    <xf numFmtId="0" fontId="25" fillId="4" borderId="0" xfId="0" applyFont="1" applyFill="1" applyAlignment="1">
      <alignment horizontal="center" vertical="center" wrapText="1"/>
    </xf>
    <xf numFmtId="164" fontId="55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0" fillId="15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38" fillId="0" borderId="32" xfId="500" applyNumberFormat="1" applyFont="1" applyBorder="1" applyAlignment="1">
      <alignment horizontal="center" vertical="center" textRotation="90" wrapText="1"/>
    </xf>
    <xf numFmtId="1" fontId="38" fillId="0" borderId="33" xfId="500" applyNumberFormat="1" applyFont="1" applyBorder="1" applyAlignment="1">
      <alignment horizontal="center" vertical="center" textRotation="90" wrapText="1"/>
    </xf>
    <xf numFmtId="167" fontId="43" fillId="0" borderId="0" xfId="500" applyNumberFormat="1" applyFont="1" applyAlignment="1">
      <alignment horizontal="left" vertical="center"/>
    </xf>
    <xf numFmtId="0" fontId="11" fillId="0" borderId="4" xfId="500" applyNumberFormat="1" applyFont="1" applyBorder="1" applyAlignment="1">
      <alignment horizontal="center" vertical="center" wrapText="1"/>
    </xf>
    <xf numFmtId="0" fontId="11" fillId="0" borderId="4" xfId="500" applyNumberFormat="1" applyFont="1" applyBorder="1" applyAlignment="1">
      <alignment vertical="center" wrapText="1"/>
    </xf>
    <xf numFmtId="1" fontId="24" fillId="0" borderId="8" xfId="500" applyNumberFormat="1" applyFont="1" applyBorder="1" applyAlignment="1">
      <alignment horizontal="center" vertical="center"/>
    </xf>
    <xf numFmtId="1" fontId="24" fillId="0" borderId="18" xfId="500" applyNumberFormat="1" applyFont="1" applyBorder="1" applyAlignment="1">
      <alignment horizontal="center" vertical="center"/>
    </xf>
    <xf numFmtId="0" fontId="19" fillId="0" borderId="17" xfId="500" applyNumberFormat="1" applyFont="1" applyBorder="1" applyAlignment="1">
      <alignment horizontal="left" vertical="center"/>
    </xf>
    <xf numFmtId="0" fontId="19" fillId="0" borderId="8" xfId="500" applyNumberFormat="1" applyFont="1" applyBorder="1" applyAlignment="1">
      <alignment horizontal="left" vertical="center"/>
    </xf>
    <xf numFmtId="0" fontId="19" fillId="0" borderId="18" xfId="500" applyNumberFormat="1" applyFont="1" applyBorder="1" applyAlignment="1">
      <alignment horizontal="left" vertical="center"/>
    </xf>
    <xf numFmtId="165" fontId="13" fillId="0" borderId="0" xfId="500" applyNumberFormat="1" applyFont="1" applyAlignment="1">
      <alignment horizontal="left" vertical="center"/>
    </xf>
    <xf numFmtId="1" fontId="59" fillId="0" borderId="0" xfId="500" applyNumberFormat="1" applyFont="1" applyAlignment="1">
      <alignment horizontal="center" vertical="center"/>
    </xf>
    <xf numFmtId="0" fontId="22" fillId="0" borderId="0" xfId="500" applyNumberFormat="1" applyFont="1" applyAlignment="1">
      <alignment horizontal="left" vertical="center"/>
    </xf>
    <xf numFmtId="1" fontId="5" fillId="0" borderId="0" xfId="500" applyNumberFormat="1" applyAlignment="1">
      <alignment horizontal="left" vertical="center"/>
    </xf>
    <xf numFmtId="0" fontId="15" fillId="15" borderId="14" xfId="0" applyFont="1" applyFill="1" applyBorder="1" applyAlignment="1">
      <alignment horizontal="left" vertical="center"/>
    </xf>
    <xf numFmtId="0" fontId="15" fillId="15" borderId="16" xfId="0" applyFont="1" applyFill="1" applyBorder="1" applyAlignment="1">
      <alignment horizontal="left" vertical="center"/>
    </xf>
    <xf numFmtId="0" fontId="15" fillId="15" borderId="11" xfId="0" applyFont="1" applyFill="1" applyBorder="1" applyAlignment="1">
      <alignment horizontal="left" vertical="center"/>
    </xf>
    <xf numFmtId="0" fontId="15" fillId="15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6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3" xfId="0" applyFont="1" applyFill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18" xfId="0" applyFont="1" applyBorder="1" applyAlignment="1">
      <alignment horizontal="left" vertical="center"/>
    </xf>
    <xf numFmtId="1" fontId="23" fillId="0" borderId="17" xfId="0" applyNumberFormat="1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18" fillId="0" borderId="1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</cellXfs>
  <cellStyles count="502">
    <cellStyle name="Currency 2" xfId="318" xr:uid="{00000000-0005-0000-0000-000000000000}"/>
    <cellStyle name="Hiperpovezava" xfId="1" builtinId="8" hidden="1"/>
    <cellStyle name="Hiperpovezava" xfId="3" builtinId="8" hidden="1"/>
    <cellStyle name="Hiperpovezava" xfId="5" builtinId="8" hidden="1"/>
    <cellStyle name="Hiperpovezava" xfId="7" builtinId="8" hidden="1"/>
    <cellStyle name="Hiperpovezava" xfId="9" builtinId="8" hidden="1"/>
    <cellStyle name="Hiperpovezava" xfId="11" builtinId="8" hidden="1"/>
    <cellStyle name="Hiperpovezava" xfId="13" builtinId="8" hidden="1"/>
    <cellStyle name="Hiperpovezava" xfId="15" builtinId="8" hidden="1"/>
    <cellStyle name="Hiperpovezava" xfId="17" builtinId="8" hidden="1"/>
    <cellStyle name="Hiperpovezava" xfId="19" builtinId="8" hidden="1"/>
    <cellStyle name="Hiperpovezava" xfId="21" builtinId="8" hidden="1"/>
    <cellStyle name="Hiperpovezava" xfId="23" builtinId="8" hidden="1"/>
    <cellStyle name="Hiperpovezava" xfId="25" builtinId="8" hidden="1"/>
    <cellStyle name="Hiperpovezava" xfId="27" builtinId="8" hidden="1"/>
    <cellStyle name="Hiperpovezava" xfId="29" builtinId="8" hidden="1"/>
    <cellStyle name="Hiperpovezava" xfId="31" builtinId="8" hidden="1"/>
    <cellStyle name="Hiperpovezava" xfId="33" builtinId="8" hidden="1"/>
    <cellStyle name="Hiperpovezava" xfId="35" builtinId="8" hidden="1"/>
    <cellStyle name="Hiperpovezava" xfId="37" builtinId="8" hidden="1"/>
    <cellStyle name="Hiperpovezava" xfId="39" builtinId="8" hidden="1"/>
    <cellStyle name="Hiperpovezava" xfId="41" builtinId="8" hidden="1"/>
    <cellStyle name="Hiperpovezava" xfId="43" builtinId="8" hidden="1"/>
    <cellStyle name="Hiperpovezava" xfId="45" builtinId="8" hidden="1"/>
    <cellStyle name="Hiperpovezava" xfId="47" builtinId="8" hidden="1"/>
    <cellStyle name="Hiperpovezava" xfId="49" builtinId="8" hidden="1"/>
    <cellStyle name="Hiperpovezava" xfId="51" builtinId="8" hidden="1"/>
    <cellStyle name="Hiperpovezava" xfId="53" builtinId="8" hidden="1"/>
    <cellStyle name="Hiperpovezava" xfId="55" builtinId="8" hidden="1"/>
    <cellStyle name="Hiperpovezava" xfId="57" builtinId="8" hidden="1"/>
    <cellStyle name="Hiperpovezava" xfId="59" builtinId="8" hidden="1"/>
    <cellStyle name="Hiperpovezava" xfId="61" builtinId="8" hidden="1"/>
    <cellStyle name="Hiperpovezava" xfId="63" builtinId="8" hidden="1"/>
    <cellStyle name="Hiperpovezava" xfId="65" builtinId="8" hidden="1"/>
    <cellStyle name="Hiperpovezava" xfId="67" builtinId="8" hidden="1"/>
    <cellStyle name="Hiperpovezava" xfId="69" builtinId="8" hidden="1"/>
    <cellStyle name="Hiperpovezava" xfId="71" builtinId="8" hidden="1"/>
    <cellStyle name="Hiperpovezava" xfId="73" builtinId="8" hidden="1"/>
    <cellStyle name="Hiperpovezava" xfId="75" builtinId="8" hidden="1"/>
    <cellStyle name="Hiperpovezava" xfId="77" builtinId="8" hidden="1"/>
    <cellStyle name="Hiperpovezava" xfId="79" builtinId="8" hidden="1"/>
    <cellStyle name="Hiperpovezava" xfId="81" builtinId="8" hidden="1"/>
    <cellStyle name="Hiperpovezava" xfId="83" builtinId="8" hidden="1"/>
    <cellStyle name="Hiperpovezava" xfId="85" builtinId="8" hidden="1"/>
    <cellStyle name="Hiperpovezava" xfId="87" builtinId="8" hidden="1"/>
    <cellStyle name="Hiperpovezava" xfId="89" builtinId="8" hidden="1"/>
    <cellStyle name="Hiperpovezava" xfId="91" builtinId="8" hidden="1"/>
    <cellStyle name="Hiperpovezava" xfId="93" builtinId="8" hidden="1"/>
    <cellStyle name="Hiperpovezava" xfId="95" builtinId="8" hidden="1"/>
    <cellStyle name="Hiperpovezava" xfId="97" builtinId="8" hidden="1"/>
    <cellStyle name="Hiperpovezava" xfId="99" builtinId="8" hidden="1"/>
    <cellStyle name="Hiperpovezava" xfId="101" builtinId="8" hidden="1"/>
    <cellStyle name="Hiperpovezava" xfId="103" builtinId="8" hidden="1"/>
    <cellStyle name="Hiperpovezava" xfId="105" builtinId="8" hidden="1"/>
    <cellStyle name="Hiperpovezava" xfId="107" builtinId="8" hidden="1"/>
    <cellStyle name="Hiperpovezava" xfId="109" builtinId="8" hidden="1"/>
    <cellStyle name="Hiperpovezava" xfId="111" builtinId="8" hidden="1"/>
    <cellStyle name="Hiperpovezava" xfId="113" builtinId="8" hidden="1"/>
    <cellStyle name="Hiperpovezava" xfId="115" builtinId="8" hidden="1"/>
    <cellStyle name="Hiperpovezava" xfId="117" builtinId="8" hidden="1"/>
    <cellStyle name="Hiperpovezava" xfId="119" builtinId="8" hidden="1"/>
    <cellStyle name="Hiperpovezava" xfId="121" builtinId="8" hidden="1"/>
    <cellStyle name="Hiperpovezava" xfId="123" builtinId="8" hidden="1"/>
    <cellStyle name="Hiperpovezava" xfId="125" builtinId="8" hidden="1"/>
    <cellStyle name="Hiperpovezava" xfId="127" builtinId="8" hidden="1"/>
    <cellStyle name="Hiperpovezava" xfId="129" builtinId="8" hidden="1"/>
    <cellStyle name="Hiperpovezava" xfId="131" builtinId="8" hidden="1"/>
    <cellStyle name="Hiperpovezava" xfId="133" builtinId="8" hidden="1"/>
    <cellStyle name="Hiperpovezava" xfId="135" builtinId="8" hidden="1"/>
    <cellStyle name="Hiperpovezava" xfId="137" builtinId="8" hidden="1"/>
    <cellStyle name="Hiperpovezava" xfId="139" builtinId="8" hidden="1"/>
    <cellStyle name="Hiperpovezava" xfId="141" builtinId="8" hidden="1"/>
    <cellStyle name="Hiperpovezava" xfId="143" builtinId="8" hidden="1"/>
    <cellStyle name="Hiperpovezava" xfId="145" builtinId="8" hidden="1"/>
    <cellStyle name="Hiperpovezava" xfId="147" builtinId="8" hidden="1"/>
    <cellStyle name="Hiperpovezava" xfId="149" builtinId="8" hidden="1"/>
    <cellStyle name="Hiperpovezava" xfId="151" builtinId="8" hidden="1"/>
    <cellStyle name="Hiperpovezava" xfId="153" builtinId="8" hidden="1"/>
    <cellStyle name="Hiperpovezava" xfId="155" builtinId="8" hidden="1"/>
    <cellStyle name="Hiperpovezava" xfId="157" builtinId="8" hidden="1"/>
    <cellStyle name="Hiperpovezava" xfId="159" builtinId="8" hidden="1"/>
    <cellStyle name="Hiperpovezava" xfId="161" builtinId="8" hidden="1"/>
    <cellStyle name="Hiperpovezava" xfId="163" builtinId="8" hidden="1"/>
    <cellStyle name="Hiperpovezava" xfId="165" builtinId="8" hidden="1"/>
    <cellStyle name="Hiperpovezava" xfId="167" builtinId="8" hidden="1"/>
    <cellStyle name="Hiperpovezava" xfId="169" builtinId="8" hidden="1"/>
    <cellStyle name="Hiperpovezava" xfId="171" builtinId="8" hidden="1"/>
    <cellStyle name="Hiperpovezava" xfId="173" builtinId="8" hidden="1"/>
    <cellStyle name="Hiperpovezava" xfId="175" builtinId="8" hidden="1"/>
    <cellStyle name="Hiperpovezava" xfId="177" builtinId="8" hidden="1"/>
    <cellStyle name="Hiperpovezava" xfId="179" builtinId="8" hidden="1"/>
    <cellStyle name="Hiperpovezava" xfId="181" builtinId="8" hidden="1"/>
    <cellStyle name="Hiperpovezava" xfId="183" builtinId="8" hidden="1"/>
    <cellStyle name="Hiperpovezava" xfId="185" builtinId="8" hidden="1"/>
    <cellStyle name="Hiperpovezava" xfId="187" builtinId="8" hidden="1"/>
    <cellStyle name="Hiperpovezava" xfId="189" builtinId="8" hidden="1"/>
    <cellStyle name="Hiperpovezava" xfId="191" builtinId="8" hidden="1"/>
    <cellStyle name="Hiperpovezava" xfId="193" builtinId="8" hidden="1"/>
    <cellStyle name="Hiperpovezava" xfId="195" builtinId="8" hidden="1"/>
    <cellStyle name="Hiperpovezava" xfId="197" builtinId="8" hidden="1"/>
    <cellStyle name="Hiperpovezava" xfId="199" builtinId="8" hidden="1"/>
    <cellStyle name="Hiperpovezava" xfId="201" builtinId="8" hidden="1"/>
    <cellStyle name="Hiperpovezava" xfId="203" builtinId="8" hidden="1"/>
    <cellStyle name="Hiperpovezava" xfId="205" builtinId="8" hidden="1"/>
    <cellStyle name="Hiperpovezava" xfId="207" builtinId="8" hidden="1"/>
    <cellStyle name="Hiperpovezava" xfId="209" builtinId="8" hidden="1"/>
    <cellStyle name="Hiperpovezava" xfId="211" builtinId="8" hidden="1"/>
    <cellStyle name="Hiperpovezava" xfId="213" builtinId="8" hidden="1"/>
    <cellStyle name="Hiperpovezava" xfId="215" builtinId="8" hidden="1"/>
    <cellStyle name="Hiperpovezava" xfId="217" builtinId="8" hidden="1"/>
    <cellStyle name="Hiperpovezava" xfId="219" builtinId="8" hidden="1"/>
    <cellStyle name="Hiperpovezava" xfId="221" builtinId="8" hidden="1"/>
    <cellStyle name="Hiperpovezava" xfId="223" builtinId="8" hidden="1"/>
    <cellStyle name="Hiperpovezava" xfId="225" builtinId="8" hidden="1"/>
    <cellStyle name="Hiperpovezava" xfId="227" builtinId="8" hidden="1"/>
    <cellStyle name="Hiperpovezava" xfId="229" builtinId="8" hidden="1"/>
    <cellStyle name="Hiperpovezava" xfId="231" builtinId="8" hidden="1"/>
    <cellStyle name="Hiperpovezava" xfId="233" builtinId="8" hidden="1"/>
    <cellStyle name="Hiperpovezava" xfId="235" builtinId="8" hidden="1"/>
    <cellStyle name="Hiperpovezava" xfId="237" builtinId="8" hidden="1"/>
    <cellStyle name="Hiperpovezava" xfId="239" builtinId="8" hidden="1"/>
    <cellStyle name="Hiperpovezava" xfId="241" builtinId="8" hidden="1"/>
    <cellStyle name="Hiperpovezava" xfId="243" builtinId="8" hidden="1"/>
    <cellStyle name="Hiperpovezava" xfId="245" builtinId="8" hidden="1"/>
    <cellStyle name="Hiperpovezava" xfId="247" builtinId="8" hidden="1"/>
    <cellStyle name="Hiperpovezava" xfId="249" builtinId="8" hidden="1"/>
    <cellStyle name="Hiperpovezava" xfId="251" builtinId="8" hidden="1"/>
    <cellStyle name="Hiperpovezava" xfId="253" builtinId="8" hidden="1"/>
    <cellStyle name="Hiperpovezava" xfId="255" builtinId="8" hidden="1"/>
    <cellStyle name="Hiperpovezava" xfId="257" builtinId="8" hidden="1"/>
    <cellStyle name="Hiperpovezava" xfId="259" builtinId="8" hidden="1"/>
    <cellStyle name="Hiperpovezava" xfId="261" builtinId="8" hidden="1"/>
    <cellStyle name="Hiperpovezava" xfId="263" builtinId="8" hidden="1"/>
    <cellStyle name="Hiperpovezava" xfId="265" builtinId="8" hidden="1"/>
    <cellStyle name="Hiperpovezava" xfId="267" builtinId="8" hidden="1"/>
    <cellStyle name="Hiperpovezava" xfId="269" builtinId="8" hidden="1"/>
    <cellStyle name="Hiperpovezava" xfId="271" builtinId="8" hidden="1"/>
    <cellStyle name="Hiperpovezava" xfId="273" builtinId="8" hidden="1"/>
    <cellStyle name="Hiperpovezava" xfId="275" builtinId="8" hidden="1"/>
    <cellStyle name="Hiperpovezava" xfId="277" builtinId="8" hidden="1"/>
    <cellStyle name="Hiperpovezava" xfId="279" builtinId="8" hidden="1"/>
    <cellStyle name="Hiperpovezava" xfId="281" builtinId="8" hidden="1"/>
    <cellStyle name="Hiperpovezava" xfId="283" builtinId="8" hidden="1"/>
    <cellStyle name="Hiperpovezava" xfId="285" builtinId="8" hidden="1"/>
    <cellStyle name="Hiperpovezava" xfId="287" builtinId="8" hidden="1"/>
    <cellStyle name="Hiperpovezava" xfId="289" builtinId="8" hidden="1"/>
    <cellStyle name="Hiperpovezava" xfId="291" builtinId="8" hidden="1"/>
    <cellStyle name="Hiperpovezava" xfId="293" builtinId="8" hidden="1"/>
    <cellStyle name="Hiperpovezava" xfId="295" builtinId="8" hidden="1"/>
    <cellStyle name="Hiperpovezava" xfId="297" builtinId="8" hidden="1"/>
    <cellStyle name="Hiperpovezava" xfId="299" builtinId="8" hidden="1"/>
    <cellStyle name="Hiperpovezava" xfId="301" builtinId="8" hidden="1"/>
    <cellStyle name="Hiperpovezava" xfId="303" builtinId="8" hidden="1"/>
    <cellStyle name="Hiperpovezava" xfId="305" builtinId="8" hidden="1"/>
    <cellStyle name="Hiperpovezava" xfId="307" builtinId="8" hidden="1"/>
    <cellStyle name="Hiperpovezava" xfId="309" builtinId="8" hidden="1"/>
    <cellStyle name="Hiperpovezava" xfId="311" builtinId="8" hidden="1"/>
    <cellStyle name="Hiperpovezava" xfId="313" builtinId="8" hidden="1"/>
    <cellStyle name="Hiperpovezava" xfId="315" builtinId="8" hidden="1"/>
    <cellStyle name="Hiperpovezava" xfId="319" builtinId="8" hidden="1"/>
    <cellStyle name="Hiperpovezava" xfId="321" builtinId="8" hidden="1"/>
    <cellStyle name="Hiperpovezava" xfId="323" builtinId="8" hidden="1"/>
    <cellStyle name="Hiperpovezava" xfId="325" builtinId="8" hidden="1"/>
    <cellStyle name="Hiperpovezava" xfId="327" builtinId="8" hidden="1"/>
    <cellStyle name="Hiperpovezava" xfId="329" builtinId="8" hidden="1"/>
    <cellStyle name="Hiperpovezava" xfId="331" builtinId="8" hidden="1"/>
    <cellStyle name="Hiperpovezava" xfId="333" builtinId="8" hidden="1"/>
    <cellStyle name="Hiperpovezava" xfId="335" builtinId="8" hidden="1"/>
    <cellStyle name="Hiperpovezava" xfId="337" builtinId="8" hidden="1"/>
    <cellStyle name="Hiperpovezava" xfId="339" builtinId="8" hidden="1"/>
    <cellStyle name="Hiperpovezava" xfId="341" builtinId="8" hidden="1"/>
    <cellStyle name="Hiperpovezava" xfId="343" builtinId="8" hidden="1"/>
    <cellStyle name="Hiperpovezava" xfId="345" builtinId="8" hidden="1"/>
    <cellStyle name="Hiperpovezava" xfId="347" builtinId="8" hidden="1"/>
    <cellStyle name="Hiperpovezava" xfId="349" builtinId="8" hidden="1"/>
    <cellStyle name="Hiperpovezava" xfId="351" builtinId="8" hidden="1"/>
    <cellStyle name="Hiperpovezava" xfId="353" builtinId="8" hidden="1"/>
    <cellStyle name="Hiperpovezava" xfId="355" builtinId="8" hidden="1"/>
    <cellStyle name="Hiperpovezava" xfId="357" builtinId="8" hidden="1"/>
    <cellStyle name="Hiperpovezava" xfId="359" builtinId="8" hidden="1"/>
    <cellStyle name="Hiperpovezava" xfId="361" builtinId="8" hidden="1"/>
    <cellStyle name="Hiperpovezava" xfId="363" builtinId="8" hidden="1"/>
    <cellStyle name="Hiperpovezava" xfId="365" builtinId="8" hidden="1"/>
    <cellStyle name="Hiperpovezava" xfId="367" builtinId="8" hidden="1"/>
    <cellStyle name="Hiperpovezava" xfId="369" builtinId="8" hidden="1"/>
    <cellStyle name="Hiperpovezava" xfId="371" builtinId="8" hidden="1"/>
    <cellStyle name="Hiperpovezava" xfId="373" builtinId="8" hidden="1"/>
    <cellStyle name="Hiperpovezava" xfId="375" builtinId="8" hidden="1"/>
    <cellStyle name="Hiperpovezava" xfId="377" builtinId="8" hidden="1"/>
    <cellStyle name="Hiperpovezava" xfId="379" builtinId="8" hidden="1"/>
    <cellStyle name="Hiperpovezava" xfId="381" builtinId="8" hidden="1"/>
    <cellStyle name="Hiperpovezava" xfId="383" builtinId="8" hidden="1"/>
    <cellStyle name="Hiperpovezava" xfId="385" builtinId="8" hidden="1"/>
    <cellStyle name="Hiperpovezava" xfId="387" builtinId="8" hidden="1"/>
    <cellStyle name="Hiperpovezava" xfId="389" builtinId="8" hidden="1"/>
    <cellStyle name="Hiperpovezava" xfId="391" builtinId="8" hidden="1"/>
    <cellStyle name="Hiperpovezava" xfId="393" builtinId="8" hidden="1"/>
    <cellStyle name="Hiperpovezava" xfId="395" builtinId="8" hidden="1"/>
    <cellStyle name="Hiperpovezava" xfId="397" builtinId="8" hidden="1"/>
    <cellStyle name="Hiperpovezava" xfId="399" builtinId="8" hidden="1"/>
    <cellStyle name="Hiperpovezava" xfId="401" builtinId="8" hidden="1"/>
    <cellStyle name="Hiperpovezava" xfId="403" builtinId="8" hidden="1"/>
    <cellStyle name="Hiperpovezava" xfId="405" builtinId="8" hidden="1"/>
    <cellStyle name="Hiperpovezava" xfId="407" builtinId="8" hidden="1"/>
    <cellStyle name="Hiperpovezava" xfId="409" builtinId="8" hidden="1"/>
    <cellStyle name="Hiperpovezava" xfId="411" builtinId="8" hidden="1"/>
    <cellStyle name="Hiperpovezava" xfId="413" builtinId="8" hidden="1"/>
    <cellStyle name="Hiperpovezava" xfId="415" builtinId="8" hidden="1"/>
    <cellStyle name="Hiperpovezava" xfId="417" builtinId="8" hidden="1"/>
    <cellStyle name="Hiperpovezava" xfId="419" builtinId="8" hidden="1"/>
    <cellStyle name="Hiperpovezava" xfId="421" builtinId="8" hidden="1"/>
    <cellStyle name="Hiperpovezava" xfId="423" builtinId="8" hidden="1"/>
    <cellStyle name="Hiperpovezava" xfId="425" builtinId="8" hidden="1"/>
    <cellStyle name="Hiperpovezava" xfId="427" builtinId="8" hidden="1"/>
    <cellStyle name="Hiperpovezava" xfId="429" builtinId="8" hidden="1"/>
    <cellStyle name="Hiperpovezava" xfId="431" builtinId="8" hidden="1"/>
    <cellStyle name="Hiperpovezava" xfId="433" builtinId="8" hidden="1"/>
    <cellStyle name="Hiperpovezava" xfId="435" builtinId="8" hidden="1"/>
    <cellStyle name="Hiperpovezava" xfId="437" builtinId="8" hidden="1"/>
    <cellStyle name="Hiperpovezava" xfId="439" builtinId="8" hidden="1"/>
    <cellStyle name="Hiperpovezava" xfId="441" builtinId="8" hidden="1"/>
    <cellStyle name="Hiperpovezava" xfId="443" builtinId="8" hidden="1"/>
    <cellStyle name="Hiperpovezava" xfId="445" builtinId="8" hidden="1"/>
    <cellStyle name="Hiperpovezava" xfId="447" builtinId="8" hidden="1"/>
    <cellStyle name="Hiperpovezava" xfId="449" builtinId="8" hidden="1"/>
    <cellStyle name="Hiperpovezava" xfId="451" builtinId="8" hidden="1"/>
    <cellStyle name="Hiperpovezava" xfId="453" builtinId="8" hidden="1"/>
    <cellStyle name="Hiperpovezava" xfId="455" builtinId="8" hidden="1"/>
    <cellStyle name="Hiperpovezava" xfId="457" builtinId="8" hidden="1"/>
    <cellStyle name="Hiperpovezava" xfId="459" builtinId="8" hidden="1"/>
    <cellStyle name="Hiperpovezava" xfId="461" builtinId="8" hidden="1"/>
    <cellStyle name="Hiperpovezava" xfId="463" builtinId="8" hidden="1"/>
    <cellStyle name="Hiperpovezava" xfId="465" builtinId="8" hidden="1"/>
    <cellStyle name="Hiperpovezava" xfId="467" builtinId="8" hidden="1"/>
    <cellStyle name="Hiperpovezava" xfId="469" builtinId="8" hidden="1"/>
    <cellStyle name="Hiperpovezava" xfId="471" builtinId="8" hidden="1"/>
    <cellStyle name="Hiperpovezava" xfId="473" builtinId="8" hidden="1"/>
    <cellStyle name="Hiperpovezava" xfId="475" builtinId="8" hidden="1"/>
    <cellStyle name="Hiperpovezava" xfId="477" builtinId="8" hidden="1"/>
    <cellStyle name="Hiperpovezava" xfId="479" builtinId="8" hidden="1"/>
    <cellStyle name="Hiperpovezava" xfId="481" builtinId="8" hidden="1"/>
    <cellStyle name="Hiperpovezava" xfId="483" builtinId="8" hidden="1"/>
    <cellStyle name="Hiperpovezava" xfId="485" builtinId="8" hidden="1"/>
    <cellStyle name="Hiperpovezava" xfId="487" builtinId="8" hidden="1"/>
    <cellStyle name="Hiperpovezava" xfId="489" builtinId="8" hidden="1"/>
    <cellStyle name="Hiperpovezava" xfId="491" builtinId="8" hidden="1"/>
    <cellStyle name="Hiperpovezava" xfId="495" builtinId="8" hidden="1"/>
    <cellStyle name="Hiperpovezava" xfId="497" builtinId="8" hidden="1"/>
    <cellStyle name="Navadno" xfId="0" builtinId="0"/>
    <cellStyle name="Navadno 2" xfId="499" xr:uid="{00000000-0005-0000-0000-0000F9000000}"/>
    <cellStyle name="Navadno 2 2" xfId="501" xr:uid="{00000000-0005-0000-0000-0000FA000000}"/>
    <cellStyle name="Normal 2" xfId="317" xr:uid="{00000000-0005-0000-0000-0000FB000000}"/>
    <cellStyle name="Normal 2 2" xfId="500" xr:uid="{00000000-0005-0000-0000-0000FC000000}"/>
    <cellStyle name="Obiskana hiperpovezava" xfId="2" builtinId="9" hidden="1"/>
    <cellStyle name="Obiskana hiperpovezava" xfId="4" builtinId="9" hidden="1"/>
    <cellStyle name="Obiskana hiperpovezava" xfId="6" builtinId="9" hidden="1"/>
    <cellStyle name="Obiskana hiperpovezava" xfId="8" builtinId="9" hidden="1"/>
    <cellStyle name="Obiskana hiperpovezava" xfId="10" builtinId="9" hidden="1"/>
    <cellStyle name="Obiskana hiperpovezava" xfId="12" builtinId="9" hidden="1"/>
    <cellStyle name="Obiskana hiperpovezava" xfId="14" builtinId="9" hidden="1"/>
    <cellStyle name="Obiskana hiperpovezava" xfId="16" builtinId="9" hidden="1"/>
    <cellStyle name="Obiskana hiperpovezava" xfId="18" builtinId="9" hidden="1"/>
    <cellStyle name="Obiskana hiperpovezava" xfId="20" builtinId="9" hidden="1"/>
    <cellStyle name="Obiskana hiperpovezava" xfId="22" builtinId="9" hidden="1"/>
    <cellStyle name="Obiskana hiperpovezava" xfId="24" builtinId="9" hidden="1"/>
    <cellStyle name="Obiskana hiperpovezava" xfId="26" builtinId="9" hidden="1"/>
    <cellStyle name="Obiskana hiperpovezava" xfId="28" builtinId="9" hidden="1"/>
    <cellStyle name="Obiskana hiperpovezava" xfId="30" builtinId="9" hidden="1"/>
    <cellStyle name="Obiskana hiperpovezava" xfId="32" builtinId="9" hidden="1"/>
    <cellStyle name="Obiskana hiperpovezava" xfId="34" builtinId="9" hidden="1"/>
    <cellStyle name="Obiskana hiperpovezava" xfId="36" builtinId="9" hidden="1"/>
    <cellStyle name="Obiskana hiperpovezava" xfId="38" builtinId="9" hidden="1"/>
    <cellStyle name="Obiskana hiperpovezava" xfId="40" builtinId="9" hidden="1"/>
    <cellStyle name="Obiskana hiperpovezava" xfId="42" builtinId="9" hidden="1"/>
    <cellStyle name="Obiskana hiperpovezava" xfId="44" builtinId="9" hidden="1"/>
    <cellStyle name="Obiskana hiperpovezava" xfId="46" builtinId="9" hidden="1"/>
    <cellStyle name="Obiskana hiperpovezava" xfId="48" builtinId="9" hidden="1"/>
    <cellStyle name="Obiskana hiperpovezava" xfId="50" builtinId="9" hidden="1"/>
    <cellStyle name="Obiskana hiperpovezava" xfId="52" builtinId="9" hidden="1"/>
    <cellStyle name="Obiskana hiperpovezava" xfId="54" builtinId="9" hidden="1"/>
    <cellStyle name="Obiskana hiperpovezava" xfId="56" builtinId="9" hidden="1"/>
    <cellStyle name="Obiskana hiperpovezava" xfId="58" builtinId="9" hidden="1"/>
    <cellStyle name="Obiskana hiperpovezava" xfId="60" builtinId="9" hidden="1"/>
    <cellStyle name="Obiskana hiperpovezava" xfId="62" builtinId="9" hidden="1"/>
    <cellStyle name="Obiskana hiperpovezava" xfId="64" builtinId="9" hidden="1"/>
    <cellStyle name="Obiskana hiperpovezava" xfId="66" builtinId="9" hidden="1"/>
    <cellStyle name="Obiskana hiperpovezava" xfId="68" builtinId="9" hidden="1"/>
    <cellStyle name="Obiskana hiperpovezava" xfId="70" builtinId="9" hidden="1"/>
    <cellStyle name="Obiskana hiperpovezava" xfId="72" builtinId="9" hidden="1"/>
    <cellStyle name="Obiskana hiperpovezava" xfId="74" builtinId="9" hidden="1"/>
    <cellStyle name="Obiskana hiperpovezava" xfId="76" builtinId="9" hidden="1"/>
    <cellStyle name="Obiskana hiperpovezava" xfId="78" builtinId="9" hidden="1"/>
    <cellStyle name="Obiskana hiperpovezava" xfId="80" builtinId="9" hidden="1"/>
    <cellStyle name="Obiskana hiperpovezava" xfId="82" builtinId="9" hidden="1"/>
    <cellStyle name="Obiskana hiperpovezava" xfId="84" builtinId="9" hidden="1"/>
    <cellStyle name="Obiskana hiperpovezava" xfId="86" builtinId="9" hidden="1"/>
    <cellStyle name="Obiskana hiperpovezava" xfId="88" builtinId="9" hidden="1"/>
    <cellStyle name="Obiskana hiperpovezava" xfId="90" builtinId="9" hidden="1"/>
    <cellStyle name="Obiskana hiperpovezava" xfId="92" builtinId="9" hidden="1"/>
    <cellStyle name="Obiskana hiperpovezava" xfId="94" builtinId="9" hidden="1"/>
    <cellStyle name="Obiskana hiperpovezava" xfId="96" builtinId="9" hidden="1"/>
    <cellStyle name="Obiskana hiperpovezava" xfId="98" builtinId="9" hidden="1"/>
    <cellStyle name="Obiskana hiperpovezava" xfId="100" builtinId="9" hidden="1"/>
    <cellStyle name="Obiskana hiperpovezava" xfId="102" builtinId="9" hidden="1"/>
    <cellStyle name="Obiskana hiperpovezava" xfId="104" builtinId="9" hidden="1"/>
    <cellStyle name="Obiskana hiperpovezava" xfId="106" builtinId="9" hidden="1"/>
    <cellStyle name="Obiskana hiperpovezava" xfId="108" builtinId="9" hidden="1"/>
    <cellStyle name="Obiskana hiperpovezava" xfId="110" builtinId="9" hidden="1"/>
    <cellStyle name="Obiskana hiperpovezava" xfId="112" builtinId="9" hidden="1"/>
    <cellStyle name="Obiskana hiperpovezava" xfId="114" builtinId="9" hidden="1"/>
    <cellStyle name="Obiskana hiperpovezava" xfId="116" builtinId="9" hidden="1"/>
    <cellStyle name="Obiskana hiperpovezava" xfId="118" builtinId="9" hidden="1"/>
    <cellStyle name="Obiskana hiperpovezava" xfId="120" builtinId="9" hidden="1"/>
    <cellStyle name="Obiskana hiperpovezava" xfId="122" builtinId="9" hidden="1"/>
    <cellStyle name="Obiskana hiperpovezava" xfId="124" builtinId="9" hidden="1"/>
    <cellStyle name="Obiskana hiperpovezava" xfId="126" builtinId="9" hidden="1"/>
    <cellStyle name="Obiskana hiperpovezava" xfId="128" builtinId="9" hidden="1"/>
    <cellStyle name="Obiskana hiperpovezava" xfId="130" builtinId="9" hidden="1"/>
    <cellStyle name="Obiskana hiperpovezava" xfId="132" builtinId="9" hidden="1"/>
    <cellStyle name="Obiskana hiperpovezava" xfId="134" builtinId="9" hidden="1"/>
    <cellStyle name="Obiskana hiperpovezava" xfId="136" builtinId="9" hidden="1"/>
    <cellStyle name="Obiskana hiperpovezava" xfId="138" builtinId="9" hidden="1"/>
    <cellStyle name="Obiskana hiperpovezava" xfId="140" builtinId="9" hidden="1"/>
    <cellStyle name="Obiskana hiperpovezava" xfId="142" builtinId="9" hidden="1"/>
    <cellStyle name="Obiskana hiperpovezava" xfId="144" builtinId="9" hidden="1"/>
    <cellStyle name="Obiskana hiperpovezava" xfId="146" builtinId="9" hidden="1"/>
    <cellStyle name="Obiskana hiperpovezava" xfId="148" builtinId="9" hidden="1"/>
    <cellStyle name="Obiskana hiperpovezava" xfId="150" builtinId="9" hidden="1"/>
    <cellStyle name="Obiskana hiperpovezava" xfId="152" builtinId="9" hidden="1"/>
    <cellStyle name="Obiskana hiperpovezava" xfId="154" builtinId="9" hidden="1"/>
    <cellStyle name="Obiskana hiperpovezava" xfId="156" builtinId="9" hidden="1"/>
    <cellStyle name="Obiskana hiperpovezava" xfId="158" builtinId="9" hidden="1"/>
    <cellStyle name="Obiskana hiperpovezava" xfId="160" builtinId="9" hidden="1"/>
    <cellStyle name="Obiskana hiperpovezava" xfId="162" builtinId="9" hidden="1"/>
    <cellStyle name="Obiskana hiperpovezava" xfId="164" builtinId="9" hidden="1"/>
    <cellStyle name="Obiskana hiperpovezava" xfId="166" builtinId="9" hidden="1"/>
    <cellStyle name="Obiskana hiperpovezava" xfId="168" builtinId="9" hidden="1"/>
    <cellStyle name="Obiskana hiperpovezava" xfId="170" builtinId="9" hidden="1"/>
    <cellStyle name="Obiskana hiperpovezava" xfId="172" builtinId="9" hidden="1"/>
    <cellStyle name="Obiskana hiperpovezava" xfId="174" builtinId="9" hidden="1"/>
    <cellStyle name="Obiskana hiperpovezava" xfId="176" builtinId="9" hidden="1"/>
    <cellStyle name="Obiskana hiperpovezava" xfId="178" builtinId="9" hidden="1"/>
    <cellStyle name="Obiskana hiperpovezava" xfId="180" builtinId="9" hidden="1"/>
    <cellStyle name="Obiskana hiperpovezava" xfId="182" builtinId="9" hidden="1"/>
    <cellStyle name="Obiskana hiperpovezava" xfId="184" builtinId="9" hidden="1"/>
    <cellStyle name="Obiskana hiperpovezava" xfId="186" builtinId="9" hidden="1"/>
    <cellStyle name="Obiskana hiperpovezava" xfId="188" builtinId="9" hidden="1"/>
    <cellStyle name="Obiskana hiperpovezava" xfId="190" builtinId="9" hidden="1"/>
    <cellStyle name="Obiskana hiperpovezava" xfId="192" builtinId="9" hidden="1"/>
    <cellStyle name="Obiskana hiperpovezava" xfId="194" builtinId="9" hidden="1"/>
    <cellStyle name="Obiskana hiperpovezava" xfId="196" builtinId="9" hidden="1"/>
    <cellStyle name="Obiskana hiperpovezava" xfId="198" builtinId="9" hidden="1"/>
    <cellStyle name="Obiskana hiperpovezava" xfId="200" builtinId="9" hidden="1"/>
    <cellStyle name="Obiskana hiperpovezava" xfId="202" builtinId="9" hidden="1"/>
    <cellStyle name="Obiskana hiperpovezava" xfId="204" builtinId="9" hidden="1"/>
    <cellStyle name="Obiskana hiperpovezava" xfId="206" builtinId="9" hidden="1"/>
    <cellStyle name="Obiskana hiperpovezava" xfId="208" builtinId="9" hidden="1"/>
    <cellStyle name="Obiskana hiperpovezava" xfId="210" builtinId="9" hidden="1"/>
    <cellStyle name="Obiskana hiperpovezava" xfId="212" builtinId="9" hidden="1"/>
    <cellStyle name="Obiskana hiperpovezava" xfId="214" builtinId="9" hidden="1"/>
    <cellStyle name="Obiskana hiperpovezava" xfId="216" builtinId="9" hidden="1"/>
    <cellStyle name="Obiskana hiperpovezava" xfId="218" builtinId="9" hidden="1"/>
    <cellStyle name="Obiskana hiperpovezava" xfId="220" builtinId="9" hidden="1"/>
    <cellStyle name="Obiskana hiperpovezava" xfId="222" builtinId="9" hidden="1"/>
    <cellStyle name="Obiskana hiperpovezava" xfId="224" builtinId="9" hidden="1"/>
    <cellStyle name="Obiskana hiperpovezava" xfId="226" builtinId="9" hidden="1"/>
    <cellStyle name="Obiskana hiperpovezava" xfId="228" builtinId="9" hidden="1"/>
    <cellStyle name="Obiskana hiperpovezava" xfId="230" builtinId="9" hidden="1"/>
    <cellStyle name="Obiskana hiperpovezava" xfId="232" builtinId="9" hidden="1"/>
    <cellStyle name="Obiskana hiperpovezava" xfId="234" builtinId="9" hidden="1"/>
    <cellStyle name="Obiskana hiperpovezava" xfId="236" builtinId="9" hidden="1"/>
    <cellStyle name="Obiskana hiperpovezava" xfId="238" builtinId="9" hidden="1"/>
    <cellStyle name="Obiskana hiperpovezava" xfId="240" builtinId="9" hidden="1"/>
    <cellStyle name="Obiskana hiperpovezava" xfId="242" builtinId="9" hidden="1"/>
    <cellStyle name="Obiskana hiperpovezava" xfId="244" builtinId="9" hidden="1"/>
    <cellStyle name="Obiskana hiperpovezava" xfId="246" builtinId="9" hidden="1"/>
    <cellStyle name="Obiskana hiperpovezava" xfId="248" builtinId="9" hidden="1"/>
    <cellStyle name="Obiskana hiperpovezava" xfId="250" builtinId="9" hidden="1"/>
    <cellStyle name="Obiskana hiperpovezava" xfId="252" builtinId="9" hidden="1"/>
    <cellStyle name="Obiskana hiperpovezava" xfId="254" builtinId="9" hidden="1"/>
    <cellStyle name="Obiskana hiperpovezava" xfId="256" builtinId="9" hidden="1"/>
    <cellStyle name="Obiskana hiperpovezava" xfId="258" builtinId="9" hidden="1"/>
    <cellStyle name="Obiskana hiperpovezava" xfId="260" builtinId="9" hidden="1"/>
    <cellStyle name="Obiskana hiperpovezava" xfId="262" builtinId="9" hidden="1"/>
    <cellStyle name="Obiskana hiperpovezava" xfId="264" builtinId="9" hidden="1"/>
    <cellStyle name="Obiskana hiperpovezava" xfId="266" builtinId="9" hidden="1"/>
    <cellStyle name="Obiskana hiperpovezava" xfId="268" builtinId="9" hidden="1"/>
    <cellStyle name="Obiskana hiperpovezava" xfId="270" builtinId="9" hidden="1"/>
    <cellStyle name="Obiskana hiperpovezava" xfId="272" builtinId="9" hidden="1"/>
    <cellStyle name="Obiskana hiperpovezava" xfId="274" builtinId="9" hidden="1"/>
    <cellStyle name="Obiskana hiperpovezava" xfId="276" builtinId="9" hidden="1"/>
    <cellStyle name="Obiskana hiperpovezava" xfId="278" builtinId="9" hidden="1"/>
    <cellStyle name="Obiskana hiperpovezava" xfId="280" builtinId="9" hidden="1"/>
    <cellStyle name="Obiskana hiperpovezava" xfId="282" builtinId="9" hidden="1"/>
    <cellStyle name="Obiskana hiperpovezava" xfId="284" builtinId="9" hidden="1"/>
    <cellStyle name="Obiskana hiperpovezava" xfId="286" builtinId="9" hidden="1"/>
    <cellStyle name="Obiskana hiperpovezava" xfId="288" builtinId="9" hidden="1"/>
    <cellStyle name="Obiskana hiperpovezava" xfId="290" builtinId="9" hidden="1"/>
    <cellStyle name="Obiskana hiperpovezava" xfId="292" builtinId="9" hidden="1"/>
    <cellStyle name="Obiskana hiperpovezava" xfId="294" builtinId="9" hidden="1"/>
    <cellStyle name="Obiskana hiperpovezava" xfId="296" builtinId="9" hidden="1"/>
    <cellStyle name="Obiskana hiperpovezava" xfId="298" builtinId="9" hidden="1"/>
    <cellStyle name="Obiskana hiperpovezava" xfId="300" builtinId="9" hidden="1"/>
    <cellStyle name="Obiskana hiperpovezava" xfId="302" builtinId="9" hidden="1"/>
    <cellStyle name="Obiskana hiperpovezava" xfId="304" builtinId="9" hidden="1"/>
    <cellStyle name="Obiskana hiperpovezava" xfId="306" builtinId="9" hidden="1"/>
    <cellStyle name="Obiskana hiperpovezava" xfId="308" builtinId="9" hidden="1"/>
    <cellStyle name="Obiskana hiperpovezava" xfId="310" builtinId="9" hidden="1"/>
    <cellStyle name="Obiskana hiperpovezava" xfId="312" builtinId="9" hidden="1"/>
    <cellStyle name="Obiskana hiperpovezava" xfId="314" builtinId="9" hidden="1"/>
    <cellStyle name="Obiskana hiperpovezava" xfId="316" builtinId="9" hidden="1"/>
    <cellStyle name="Obiskana hiperpovezava" xfId="320" builtinId="9" hidden="1"/>
    <cellStyle name="Obiskana hiperpovezava" xfId="322" builtinId="9" hidden="1"/>
    <cellStyle name="Obiskana hiperpovezava" xfId="324" builtinId="9" hidden="1"/>
    <cellStyle name="Obiskana hiperpovezava" xfId="326" builtinId="9" hidden="1"/>
    <cellStyle name="Obiskana hiperpovezava" xfId="328" builtinId="9" hidden="1"/>
    <cellStyle name="Obiskana hiperpovezava" xfId="330" builtinId="9" hidden="1"/>
    <cellStyle name="Obiskana hiperpovezava" xfId="332" builtinId="9" hidden="1"/>
    <cellStyle name="Obiskana hiperpovezava" xfId="334" builtinId="9" hidden="1"/>
    <cellStyle name="Obiskana hiperpovezava" xfId="336" builtinId="9" hidden="1"/>
    <cellStyle name="Obiskana hiperpovezava" xfId="338" builtinId="9" hidden="1"/>
    <cellStyle name="Obiskana hiperpovezava" xfId="340" builtinId="9" hidden="1"/>
    <cellStyle name="Obiskana hiperpovezava" xfId="342" builtinId="9" hidden="1"/>
    <cellStyle name="Obiskana hiperpovezava" xfId="344" builtinId="9" hidden="1"/>
    <cellStyle name="Obiskana hiperpovezava" xfId="346" builtinId="9" hidden="1"/>
    <cellStyle name="Obiskana hiperpovezava" xfId="348" builtinId="9" hidden="1"/>
    <cellStyle name="Obiskana hiperpovezava" xfId="350" builtinId="9" hidden="1"/>
    <cellStyle name="Obiskana hiperpovezava" xfId="352" builtinId="9" hidden="1"/>
    <cellStyle name="Obiskana hiperpovezava" xfId="354" builtinId="9" hidden="1"/>
    <cellStyle name="Obiskana hiperpovezava" xfId="356" builtinId="9" hidden="1"/>
    <cellStyle name="Obiskana hiperpovezava" xfId="358" builtinId="9" hidden="1"/>
    <cellStyle name="Obiskana hiperpovezava" xfId="360" builtinId="9" hidden="1"/>
    <cellStyle name="Obiskana hiperpovezava" xfId="362" builtinId="9" hidden="1"/>
    <cellStyle name="Obiskana hiperpovezava" xfId="364" builtinId="9" hidden="1"/>
    <cellStyle name="Obiskana hiperpovezava" xfId="366" builtinId="9" hidden="1"/>
    <cellStyle name="Obiskana hiperpovezava" xfId="368" builtinId="9" hidden="1"/>
    <cellStyle name="Obiskana hiperpovezava" xfId="370" builtinId="9" hidden="1"/>
    <cellStyle name="Obiskana hiperpovezava" xfId="372" builtinId="9" hidden="1"/>
    <cellStyle name="Obiskana hiperpovezava" xfId="374" builtinId="9" hidden="1"/>
    <cellStyle name="Obiskana hiperpovezava" xfId="376" builtinId="9" hidden="1"/>
    <cellStyle name="Obiskana hiperpovezava" xfId="378" builtinId="9" hidden="1"/>
    <cellStyle name="Obiskana hiperpovezava" xfId="380" builtinId="9" hidden="1"/>
    <cellStyle name="Obiskana hiperpovezava" xfId="382" builtinId="9" hidden="1"/>
    <cellStyle name="Obiskana hiperpovezava" xfId="384" builtinId="9" hidden="1"/>
    <cellStyle name="Obiskana hiperpovezava" xfId="386" builtinId="9" hidden="1"/>
    <cellStyle name="Obiskana hiperpovezava" xfId="388" builtinId="9" hidden="1"/>
    <cellStyle name="Obiskana hiperpovezava" xfId="390" builtinId="9" hidden="1"/>
    <cellStyle name="Obiskana hiperpovezava" xfId="392" builtinId="9" hidden="1"/>
    <cellStyle name="Obiskana hiperpovezava" xfId="394" builtinId="9" hidden="1"/>
    <cellStyle name="Obiskana hiperpovezava" xfId="396" builtinId="9" hidden="1"/>
    <cellStyle name="Obiskana hiperpovezava" xfId="398" builtinId="9" hidden="1"/>
    <cellStyle name="Obiskana hiperpovezava" xfId="400" builtinId="9" hidden="1"/>
    <cellStyle name="Obiskana hiperpovezava" xfId="402" builtinId="9" hidden="1"/>
    <cellStyle name="Obiskana hiperpovezava" xfId="404" builtinId="9" hidden="1"/>
    <cellStyle name="Obiskana hiperpovezava" xfId="406" builtinId="9" hidden="1"/>
    <cellStyle name="Obiskana hiperpovezava" xfId="408" builtinId="9" hidden="1"/>
    <cellStyle name="Obiskana hiperpovezava" xfId="410" builtinId="9" hidden="1"/>
    <cellStyle name="Obiskana hiperpovezava" xfId="412" builtinId="9" hidden="1"/>
    <cellStyle name="Obiskana hiperpovezava" xfId="414" builtinId="9" hidden="1"/>
    <cellStyle name="Obiskana hiperpovezava" xfId="416" builtinId="9" hidden="1"/>
    <cellStyle name="Obiskana hiperpovezava" xfId="418" builtinId="9" hidden="1"/>
    <cellStyle name="Obiskana hiperpovezava" xfId="420" builtinId="9" hidden="1"/>
    <cellStyle name="Obiskana hiperpovezava" xfId="422" builtinId="9" hidden="1"/>
    <cellStyle name="Obiskana hiperpovezava" xfId="424" builtinId="9" hidden="1"/>
    <cellStyle name="Obiskana hiperpovezava" xfId="426" builtinId="9" hidden="1"/>
    <cellStyle name="Obiskana hiperpovezava" xfId="428" builtinId="9" hidden="1"/>
    <cellStyle name="Obiskana hiperpovezava" xfId="430" builtinId="9" hidden="1"/>
    <cellStyle name="Obiskana hiperpovezava" xfId="432" builtinId="9" hidden="1"/>
    <cellStyle name="Obiskana hiperpovezava" xfId="434" builtinId="9" hidden="1"/>
    <cellStyle name="Obiskana hiperpovezava" xfId="436" builtinId="9" hidden="1"/>
    <cellStyle name="Obiskana hiperpovezava" xfId="438" builtinId="9" hidden="1"/>
    <cellStyle name="Obiskana hiperpovezava" xfId="440" builtinId="9" hidden="1"/>
    <cellStyle name="Obiskana hiperpovezava" xfId="442" builtinId="9" hidden="1"/>
    <cellStyle name="Obiskana hiperpovezava" xfId="444" builtinId="9" hidden="1"/>
    <cellStyle name="Obiskana hiperpovezava" xfId="446" builtinId="9" hidden="1"/>
    <cellStyle name="Obiskana hiperpovezava" xfId="448" builtinId="9" hidden="1"/>
    <cellStyle name="Obiskana hiperpovezava" xfId="450" builtinId="9" hidden="1"/>
    <cellStyle name="Obiskana hiperpovezava" xfId="452" builtinId="9" hidden="1"/>
    <cellStyle name="Obiskana hiperpovezava" xfId="454" builtinId="9" hidden="1"/>
    <cellStyle name="Obiskana hiperpovezava" xfId="456" builtinId="9" hidden="1"/>
    <cellStyle name="Obiskana hiperpovezava" xfId="458" builtinId="9" hidden="1"/>
    <cellStyle name="Obiskana hiperpovezava" xfId="460" builtinId="9" hidden="1"/>
    <cellStyle name="Obiskana hiperpovezava" xfId="462" builtinId="9" hidden="1"/>
    <cellStyle name="Obiskana hiperpovezava" xfId="464" builtinId="9" hidden="1"/>
    <cellStyle name="Obiskana hiperpovezava" xfId="466" builtinId="9" hidden="1"/>
    <cellStyle name="Obiskana hiperpovezava" xfId="468" builtinId="9" hidden="1"/>
    <cellStyle name="Obiskana hiperpovezava" xfId="470" builtinId="9" hidden="1"/>
    <cellStyle name="Obiskana hiperpovezava" xfId="472" builtinId="9" hidden="1"/>
    <cellStyle name="Obiskana hiperpovezava" xfId="474" builtinId="9" hidden="1"/>
    <cellStyle name="Obiskana hiperpovezava" xfId="476" builtinId="9" hidden="1"/>
    <cellStyle name="Obiskana hiperpovezava" xfId="478" builtinId="9" hidden="1"/>
    <cellStyle name="Obiskana hiperpovezava" xfId="480" builtinId="9" hidden="1"/>
    <cellStyle name="Obiskana hiperpovezava" xfId="482" builtinId="9" hidden="1"/>
    <cellStyle name="Obiskana hiperpovezava" xfId="484" builtinId="9" hidden="1"/>
    <cellStyle name="Obiskana hiperpovezava" xfId="486" builtinId="9" hidden="1"/>
    <cellStyle name="Obiskana hiperpovezava" xfId="488" builtinId="9" hidden="1"/>
    <cellStyle name="Obiskana hiperpovezava" xfId="490" builtinId="9" hidden="1"/>
    <cellStyle name="Obiskana hiperpovezava" xfId="492" builtinId="9" hidden="1"/>
    <cellStyle name="Obiskana hiperpovezava" xfId="496" builtinId="9" hidden="1"/>
    <cellStyle name="Obiskana hiperpovezava" xfId="498" builtinId="9" hidden="1"/>
    <cellStyle name="Odstotek" xfId="494" builtinId="5"/>
    <cellStyle name="Valuta" xfId="493" builtinId="4"/>
  </cellStyles>
  <dxfs count="10">
    <dxf>
      <font>
        <color theme="0"/>
      </font>
      <fill>
        <patternFill>
          <bgColor rgb="FF825A3B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CB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7030A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1B4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57BC2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887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6E72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B453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40404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Medium4"/>
  <colors>
    <mruColors>
      <color rgb="FF595959"/>
      <color rgb="FFFFFFFF"/>
      <color rgb="FF825A3B"/>
      <color rgb="FF7030A0"/>
      <color rgb="FFFF61B4"/>
      <color rgb="FFE26E0E"/>
      <color rgb="FFF99A1C"/>
      <color rgb="FF57BC2E"/>
      <color rgb="FF0887DE"/>
      <color rgb="FFF6E7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jpeg"/><Relationship Id="rId21" Type="http://schemas.openxmlformats.org/officeDocument/2006/relationships/image" Target="../media/image22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20" Type="http://schemas.openxmlformats.org/officeDocument/2006/relationships/image" Target="../media/image21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23" Type="http://schemas.openxmlformats.org/officeDocument/2006/relationships/image" Target="../media/image24.jpeg"/><Relationship Id="rId10" Type="http://schemas.openxmlformats.org/officeDocument/2006/relationships/image" Target="../media/image11.jpeg"/><Relationship Id="rId19" Type="http://schemas.openxmlformats.org/officeDocument/2006/relationships/image" Target="../media/image20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Relationship Id="rId22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0</xdr:rowOff>
    </xdr:from>
    <xdr:to>
      <xdr:col>3</xdr:col>
      <xdr:colOff>619048</xdr:colOff>
      <xdr:row>6</xdr:row>
      <xdr:rowOff>101600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2AE79FE-972E-036D-DF3D-C19A95202F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1666" y="0"/>
          <a:ext cx="2727249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43544</xdr:colOff>
      <xdr:row>1</xdr:row>
      <xdr:rowOff>70788</xdr:rowOff>
    </xdr:from>
    <xdr:to>
      <xdr:col>8</xdr:col>
      <xdr:colOff>627562</xdr:colOff>
      <xdr:row>6</xdr:row>
      <xdr:rowOff>225216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7BDF44DA-E9E8-2758-B137-34629E6AFD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102430" y="430017"/>
          <a:ext cx="2852056" cy="1344781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21772</xdr:rowOff>
    </xdr:from>
    <xdr:to>
      <xdr:col>2</xdr:col>
      <xdr:colOff>1094015</xdr:colOff>
      <xdr:row>11</xdr:row>
      <xdr:rowOff>21772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B321A31-BFF1-3DEE-FF2E-08781111E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3167743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10886</xdr:colOff>
      <xdr:row>11</xdr:row>
      <xdr:rowOff>0</xdr:rowOff>
    </xdr:from>
    <xdr:to>
      <xdr:col>2</xdr:col>
      <xdr:colOff>1104901</xdr:colOff>
      <xdr:row>12</xdr:row>
      <xdr:rowOff>0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B2D987A2-935C-EE12-0107-E23B3BA63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7572" y="3875314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12</xdr:row>
      <xdr:rowOff>0</xdr:rowOff>
    </xdr:from>
    <xdr:to>
      <xdr:col>2</xdr:col>
      <xdr:colOff>1110345</xdr:colOff>
      <xdr:row>13</xdr:row>
      <xdr:rowOff>10886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FF5EF5A-02CA-EDEF-5E63-51E7402C9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4604657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13</xdr:row>
      <xdr:rowOff>0</xdr:rowOff>
    </xdr:from>
    <xdr:to>
      <xdr:col>2</xdr:col>
      <xdr:colOff>1110345</xdr:colOff>
      <xdr:row>14</xdr:row>
      <xdr:rowOff>10886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FCAB4332-F8F5-1BEC-370B-73D4F7150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5334000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13</xdr:row>
      <xdr:rowOff>718457</xdr:rowOff>
    </xdr:from>
    <xdr:to>
      <xdr:col>2</xdr:col>
      <xdr:colOff>1094015</xdr:colOff>
      <xdr:row>14</xdr:row>
      <xdr:rowOff>718457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10FD9300-FBE1-1585-D94E-725FE319B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6052457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15</xdr:row>
      <xdr:rowOff>1</xdr:rowOff>
    </xdr:from>
    <xdr:to>
      <xdr:col>3</xdr:col>
      <xdr:colOff>10886</xdr:colOff>
      <xdr:row>16</xdr:row>
      <xdr:rowOff>32658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E5D3A21-DAFC-88C8-75DF-3D77D42E5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6792687"/>
          <a:ext cx="1143000" cy="762000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16</xdr:row>
      <xdr:rowOff>0</xdr:rowOff>
    </xdr:from>
    <xdr:to>
      <xdr:col>2</xdr:col>
      <xdr:colOff>1077687</xdr:colOff>
      <xdr:row>16</xdr:row>
      <xdr:rowOff>718457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8F7F7C44-FB18-A896-832C-58DC54E6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7522029"/>
          <a:ext cx="1077686" cy="71845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16</xdr:row>
      <xdr:rowOff>718456</xdr:rowOff>
    </xdr:from>
    <xdr:to>
      <xdr:col>2</xdr:col>
      <xdr:colOff>1110344</xdr:colOff>
      <xdr:row>18</xdr:row>
      <xdr:rowOff>0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06BB62AB-6D48-B53A-4BD3-0ECE90BCE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8240485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17</xdr:row>
      <xdr:rowOff>718457</xdr:rowOff>
    </xdr:from>
    <xdr:to>
      <xdr:col>2</xdr:col>
      <xdr:colOff>1110344</xdr:colOff>
      <xdr:row>19</xdr:row>
      <xdr:rowOff>0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1F5C8B09-67EE-D736-CADB-76D313C2E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8969828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19</xdr:row>
      <xdr:rowOff>0</xdr:rowOff>
    </xdr:from>
    <xdr:to>
      <xdr:col>2</xdr:col>
      <xdr:colOff>1077687</xdr:colOff>
      <xdr:row>19</xdr:row>
      <xdr:rowOff>718457</xdr:rowOff>
    </xdr:to>
    <xdr:pic>
      <xdr:nvPicPr>
        <xdr:cNvPr id="23" name="Slika 22">
          <a:extLst>
            <a:ext uri="{FF2B5EF4-FFF2-40B4-BE49-F238E27FC236}">
              <a16:creationId xmlns:a16="http://schemas.microsoft.com/office/drawing/2014/main" id="{30570C2E-D4B8-A04D-798B-35111B032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9710057"/>
          <a:ext cx="1077686" cy="718457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20</xdr:row>
      <xdr:rowOff>0</xdr:rowOff>
    </xdr:from>
    <xdr:to>
      <xdr:col>2</xdr:col>
      <xdr:colOff>1110345</xdr:colOff>
      <xdr:row>21</xdr:row>
      <xdr:rowOff>10886</xdr:rowOff>
    </xdr:to>
    <xdr:pic>
      <xdr:nvPicPr>
        <xdr:cNvPr id="25" name="Slika 24">
          <a:extLst>
            <a:ext uri="{FF2B5EF4-FFF2-40B4-BE49-F238E27FC236}">
              <a16:creationId xmlns:a16="http://schemas.microsoft.com/office/drawing/2014/main" id="{B70FE44E-0BFC-4D5D-6EBF-482489E85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10439400"/>
          <a:ext cx="1110344" cy="74022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1110342</xdr:colOff>
      <xdr:row>22</xdr:row>
      <xdr:rowOff>10885</xdr:rowOff>
    </xdr:to>
    <xdr:pic>
      <xdr:nvPicPr>
        <xdr:cNvPr id="27" name="Slika 26">
          <a:extLst>
            <a:ext uri="{FF2B5EF4-FFF2-40B4-BE49-F238E27FC236}">
              <a16:creationId xmlns:a16="http://schemas.microsoft.com/office/drawing/2014/main" id="{4457D2D3-D38A-EE3E-146F-89F1DC602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1168743"/>
          <a:ext cx="1110342" cy="74022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22</xdr:row>
      <xdr:rowOff>0</xdr:rowOff>
    </xdr:from>
    <xdr:to>
      <xdr:col>2</xdr:col>
      <xdr:colOff>1094015</xdr:colOff>
      <xdr:row>23</xdr:row>
      <xdr:rowOff>0</xdr:rowOff>
    </xdr:to>
    <xdr:pic>
      <xdr:nvPicPr>
        <xdr:cNvPr id="29" name="Slika 28">
          <a:extLst>
            <a:ext uri="{FF2B5EF4-FFF2-40B4-BE49-F238E27FC236}">
              <a16:creationId xmlns:a16="http://schemas.microsoft.com/office/drawing/2014/main" id="{670AC915-6735-E1B8-9ACA-7D85B4F78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1898086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23</xdr:row>
      <xdr:rowOff>1</xdr:rowOff>
    </xdr:from>
    <xdr:to>
      <xdr:col>2</xdr:col>
      <xdr:colOff>1110342</xdr:colOff>
      <xdr:row>24</xdr:row>
      <xdr:rowOff>10887</xdr:rowOff>
    </xdr:to>
    <xdr:pic>
      <xdr:nvPicPr>
        <xdr:cNvPr id="31" name="Slika 30">
          <a:extLst>
            <a:ext uri="{FF2B5EF4-FFF2-40B4-BE49-F238E27FC236}">
              <a16:creationId xmlns:a16="http://schemas.microsoft.com/office/drawing/2014/main" id="{64A814DB-EC29-A979-10D3-BBBE8ACC7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2627430"/>
          <a:ext cx="1110342" cy="740228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24</xdr:row>
      <xdr:rowOff>1</xdr:rowOff>
    </xdr:from>
    <xdr:to>
      <xdr:col>2</xdr:col>
      <xdr:colOff>1077687</xdr:colOff>
      <xdr:row>24</xdr:row>
      <xdr:rowOff>718458</xdr:rowOff>
    </xdr:to>
    <xdr:pic>
      <xdr:nvPicPr>
        <xdr:cNvPr id="33" name="Slika 32">
          <a:extLst>
            <a:ext uri="{FF2B5EF4-FFF2-40B4-BE49-F238E27FC236}">
              <a16:creationId xmlns:a16="http://schemas.microsoft.com/office/drawing/2014/main" id="{93DC15ED-1ACD-5A70-EF6E-942887121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13356772"/>
          <a:ext cx="1077686" cy="718457"/>
        </a:xfrm>
        <a:prstGeom prst="rect">
          <a:avLst/>
        </a:prstGeom>
      </xdr:spPr>
    </xdr:pic>
    <xdr:clientData/>
  </xdr:twoCellAnchor>
  <xdr:twoCellAnchor>
    <xdr:from>
      <xdr:col>1</xdr:col>
      <xdr:colOff>261257</xdr:colOff>
      <xdr:row>24</xdr:row>
      <xdr:rowOff>718457</xdr:rowOff>
    </xdr:from>
    <xdr:to>
      <xdr:col>2</xdr:col>
      <xdr:colOff>1115787</xdr:colOff>
      <xdr:row>26</xdr:row>
      <xdr:rowOff>10886</xdr:rowOff>
    </xdr:to>
    <xdr:pic>
      <xdr:nvPicPr>
        <xdr:cNvPr id="35" name="Slika 34">
          <a:extLst>
            <a:ext uri="{FF2B5EF4-FFF2-40B4-BE49-F238E27FC236}">
              <a16:creationId xmlns:a16="http://schemas.microsoft.com/office/drawing/2014/main" id="{84A31E4F-38F8-DB9E-B7E4-ADF3DF7EA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14075228"/>
          <a:ext cx="1126673" cy="75111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25</xdr:row>
      <xdr:rowOff>707572</xdr:rowOff>
    </xdr:from>
    <xdr:to>
      <xdr:col>2</xdr:col>
      <xdr:colOff>1126671</xdr:colOff>
      <xdr:row>27</xdr:row>
      <xdr:rowOff>0</xdr:rowOff>
    </xdr:to>
    <xdr:pic>
      <xdr:nvPicPr>
        <xdr:cNvPr id="37" name="Slika 36">
          <a:extLst>
            <a:ext uri="{FF2B5EF4-FFF2-40B4-BE49-F238E27FC236}">
              <a16:creationId xmlns:a16="http://schemas.microsoft.com/office/drawing/2014/main" id="{5A504BD8-4BF4-E057-FE17-79EE7A575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4793686"/>
          <a:ext cx="1126671" cy="751114"/>
        </a:xfrm>
        <a:prstGeom prst="rect">
          <a:avLst/>
        </a:prstGeom>
      </xdr:spPr>
    </xdr:pic>
    <xdr:clientData/>
  </xdr:twoCellAnchor>
  <xdr:twoCellAnchor>
    <xdr:from>
      <xdr:col>2</xdr:col>
      <xdr:colOff>21772</xdr:colOff>
      <xdr:row>27</xdr:row>
      <xdr:rowOff>0</xdr:rowOff>
    </xdr:from>
    <xdr:to>
      <xdr:col>2</xdr:col>
      <xdr:colOff>1099457</xdr:colOff>
      <xdr:row>27</xdr:row>
      <xdr:rowOff>718457</xdr:rowOff>
    </xdr:to>
    <xdr:pic>
      <xdr:nvPicPr>
        <xdr:cNvPr id="39" name="Slika 38">
          <a:extLst>
            <a:ext uri="{FF2B5EF4-FFF2-40B4-BE49-F238E27FC236}">
              <a16:creationId xmlns:a16="http://schemas.microsoft.com/office/drawing/2014/main" id="{FB5DF366-F3CB-0878-F2C5-A57DDB063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8458" y="15544800"/>
          <a:ext cx="1077685" cy="71845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28</xdr:row>
      <xdr:rowOff>0</xdr:rowOff>
    </xdr:from>
    <xdr:to>
      <xdr:col>2</xdr:col>
      <xdr:colOff>1094015</xdr:colOff>
      <xdr:row>29</xdr:row>
      <xdr:rowOff>0</xdr:rowOff>
    </xdr:to>
    <xdr:pic>
      <xdr:nvPicPr>
        <xdr:cNvPr id="41" name="Slika 40">
          <a:extLst>
            <a:ext uri="{FF2B5EF4-FFF2-40B4-BE49-F238E27FC236}">
              <a16:creationId xmlns:a16="http://schemas.microsoft.com/office/drawing/2014/main" id="{3982A498-DD5A-7E4D-2160-AC6A5F8AC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6" y="16274143"/>
          <a:ext cx="1094015" cy="729343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29</xdr:row>
      <xdr:rowOff>0</xdr:rowOff>
    </xdr:from>
    <xdr:to>
      <xdr:col>2</xdr:col>
      <xdr:colOff>1077687</xdr:colOff>
      <xdr:row>29</xdr:row>
      <xdr:rowOff>718457</xdr:rowOff>
    </xdr:to>
    <xdr:pic>
      <xdr:nvPicPr>
        <xdr:cNvPr id="43" name="Slika 42">
          <a:extLst>
            <a:ext uri="{FF2B5EF4-FFF2-40B4-BE49-F238E27FC236}">
              <a16:creationId xmlns:a16="http://schemas.microsoft.com/office/drawing/2014/main" id="{10A866C9-A3ED-3D72-78FE-8735193C1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6687" y="17003486"/>
          <a:ext cx="1077686" cy="718457"/>
        </a:xfrm>
        <a:prstGeom prst="rect">
          <a:avLst/>
        </a:prstGeom>
      </xdr:spPr>
    </xdr:pic>
    <xdr:clientData/>
  </xdr:twoCellAnchor>
  <xdr:twoCellAnchor>
    <xdr:from>
      <xdr:col>2</xdr:col>
      <xdr:colOff>43544</xdr:colOff>
      <xdr:row>30</xdr:row>
      <xdr:rowOff>10886</xdr:rowOff>
    </xdr:from>
    <xdr:to>
      <xdr:col>2</xdr:col>
      <xdr:colOff>1104901</xdr:colOff>
      <xdr:row>30</xdr:row>
      <xdr:rowOff>718457</xdr:rowOff>
    </xdr:to>
    <xdr:pic>
      <xdr:nvPicPr>
        <xdr:cNvPr id="45" name="Slika 44">
          <a:extLst>
            <a:ext uri="{FF2B5EF4-FFF2-40B4-BE49-F238E27FC236}">
              <a16:creationId xmlns:a16="http://schemas.microsoft.com/office/drawing/2014/main" id="{225581F4-71A3-70E5-6BE8-584372DD8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0230" y="17743715"/>
          <a:ext cx="1061357" cy="707571"/>
        </a:xfrm>
        <a:prstGeom prst="rect">
          <a:avLst/>
        </a:prstGeom>
      </xdr:spPr>
    </xdr:pic>
    <xdr:clientData/>
  </xdr:twoCellAnchor>
  <xdr:twoCellAnchor editAs="oneCell">
    <xdr:from>
      <xdr:col>3</xdr:col>
      <xdr:colOff>130629</xdr:colOff>
      <xdr:row>0</xdr:row>
      <xdr:rowOff>370114</xdr:rowOff>
    </xdr:from>
    <xdr:to>
      <xdr:col>4</xdr:col>
      <xdr:colOff>0</xdr:colOff>
      <xdr:row>4</xdr:row>
      <xdr:rowOff>21772</xdr:rowOff>
    </xdr:to>
    <xdr:pic>
      <xdr:nvPicPr>
        <xdr:cNvPr id="47" name="Slika 46">
          <a:extLst>
            <a:ext uri="{FF2B5EF4-FFF2-40B4-BE49-F238E27FC236}">
              <a16:creationId xmlns:a16="http://schemas.microsoft.com/office/drawing/2014/main" id="{AA946AF3-9386-DACC-C100-F8E8A08C8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959429" y="370114"/>
          <a:ext cx="827314" cy="979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0" tint="-4.9989318521683403E-2"/>
  </sheetPr>
  <dimension ref="B2:U50"/>
  <sheetViews>
    <sheetView showGridLines="0" showRowColHeaders="0" zoomScale="90" zoomScaleNormal="90" workbookViewId="0">
      <selection activeCell="E8" sqref="E8:H10"/>
    </sheetView>
  </sheetViews>
  <sheetFormatPr defaultColWidth="11" defaultRowHeight="15.5"/>
  <cols>
    <col min="1" max="1" width="1.83203125" customWidth="1"/>
    <col min="2" max="2" width="14.5" customWidth="1"/>
    <col min="3" max="3" width="14.08203125" customWidth="1"/>
    <col min="4" max="4" width="13.58203125" customWidth="1"/>
    <col min="5" max="5" width="11.5" customWidth="1"/>
    <col min="6" max="6" width="11.6640625" customWidth="1"/>
    <col min="7" max="7" width="11.9140625" customWidth="1"/>
    <col min="8" max="9" width="12" customWidth="1"/>
    <col min="10" max="10" width="13.1640625" customWidth="1"/>
    <col min="11" max="11" width="12.1640625" customWidth="1"/>
    <col min="12" max="12" width="11.4140625" customWidth="1"/>
    <col min="15" max="15" width="12.6640625" customWidth="1"/>
    <col min="17" max="17" width="13.33203125" customWidth="1"/>
    <col min="18" max="18" width="12.9140625" customWidth="1"/>
  </cols>
  <sheetData>
    <row r="2" spans="2:11">
      <c r="H2" s="56" t="s">
        <v>239</v>
      </c>
      <c r="I2" s="56"/>
    </row>
    <row r="6" spans="2:11" ht="29.4" customHeight="1">
      <c r="B6" s="285" t="s">
        <v>18</v>
      </c>
    </row>
    <row r="7" spans="2:11">
      <c r="B7" s="285" t="s">
        <v>40</v>
      </c>
      <c r="E7" s="54" t="s">
        <v>235</v>
      </c>
    </row>
    <row r="8" spans="2:11" ht="18.5">
      <c r="B8" s="285" t="s">
        <v>41</v>
      </c>
      <c r="E8" s="412"/>
      <c r="F8" s="413"/>
      <c r="G8" s="413"/>
      <c r="H8" s="414"/>
      <c r="I8" s="320"/>
    </row>
    <row r="9" spans="2:11" ht="18.5">
      <c r="B9" s="285" t="s">
        <v>19</v>
      </c>
      <c r="E9" s="415"/>
      <c r="F9" s="416"/>
      <c r="G9" s="416"/>
      <c r="H9" s="417"/>
      <c r="I9" s="320"/>
    </row>
    <row r="10" spans="2:11" ht="18.5">
      <c r="E10" s="418"/>
      <c r="F10" s="419"/>
      <c r="G10" s="419"/>
      <c r="H10" s="420"/>
      <c r="I10" s="320"/>
    </row>
    <row r="11" spans="2:11" ht="18" customHeight="1">
      <c r="E11" s="54" t="s">
        <v>42</v>
      </c>
      <c r="I11" s="321"/>
      <c r="K11" t="s">
        <v>129</v>
      </c>
    </row>
    <row r="12" spans="2:11">
      <c r="B12" s="56" t="s">
        <v>20</v>
      </c>
      <c r="C12" s="281"/>
      <c r="D12" s="35" t="s">
        <v>21</v>
      </c>
      <c r="E12" s="421"/>
      <c r="F12" s="422"/>
      <c r="G12" s="422"/>
      <c r="H12" s="423"/>
      <c r="I12" s="247"/>
    </row>
    <row r="13" spans="2:11" ht="49" customHeight="1">
      <c r="E13" s="424"/>
      <c r="F13" s="425"/>
      <c r="G13" s="425"/>
      <c r="H13" s="426"/>
      <c r="I13" s="247"/>
    </row>
    <row r="15" spans="2:11">
      <c r="C15" s="30"/>
      <c r="D15" s="30"/>
      <c r="E15" s="31" t="s">
        <v>22</v>
      </c>
      <c r="F15" s="31" t="s">
        <v>73</v>
      </c>
      <c r="G15" s="404" t="s">
        <v>0</v>
      </c>
      <c r="H15" s="404"/>
      <c r="I15" s="298" t="s">
        <v>185</v>
      </c>
      <c r="J15" s="323"/>
    </row>
    <row r="16" spans="2:11" s="8" customFormat="1" ht="23.25" customHeight="1">
      <c r="D16" s="9" t="s">
        <v>206</v>
      </c>
      <c r="E16" s="8">
        <f>'GOOD PE'!U7</f>
        <v>0</v>
      </c>
      <c r="F16" s="350">
        <f>'GOOD PE'!L3</f>
        <v>0</v>
      </c>
      <c r="G16" s="406">
        <f>'GOOD PE'!$L$1</f>
        <v>0</v>
      </c>
      <c r="H16" s="406"/>
      <c r="I16" s="322">
        <f>'GOOD PE'!W2</f>
        <v>0</v>
      </c>
      <c r="J16" s="324"/>
    </row>
    <row r="17" spans="2:21" s="8" customFormat="1" ht="23.25" customHeight="1">
      <c r="C17" s="181"/>
      <c r="D17" s="300" t="s">
        <v>186</v>
      </c>
      <c r="E17" s="181">
        <f>E16</f>
        <v>0</v>
      </c>
      <c r="F17" s="351">
        <f>F16</f>
        <v>0</v>
      </c>
      <c r="G17" s="405">
        <f>G16</f>
        <v>0</v>
      </c>
      <c r="H17" s="405"/>
      <c r="I17" s="181">
        <f>SUM(I16:I16)</f>
        <v>0</v>
      </c>
      <c r="J17" s="99"/>
    </row>
    <row r="18" spans="2:21" s="8" customFormat="1" ht="23.25" customHeight="1">
      <c r="D18" s="46" t="str">
        <f>"DISCOUNT "&amp;C12&amp;" %"</f>
        <v>DISCOUNT  %</v>
      </c>
      <c r="G18" s="406">
        <f>SUM(G17)*C12/100</f>
        <v>0</v>
      </c>
      <c r="H18" s="406"/>
      <c r="I18" s="319"/>
      <c r="J18" s="99"/>
    </row>
    <row r="19" spans="2:21" s="8" customFormat="1" ht="23.25" customHeight="1">
      <c r="C19" s="282"/>
      <c r="D19" s="302" t="s">
        <v>187</v>
      </c>
      <c r="E19" s="283"/>
      <c r="F19" s="283"/>
      <c r="G19" s="407">
        <f>G17-G18</f>
        <v>0</v>
      </c>
      <c r="H19" s="407"/>
      <c r="I19" s="318"/>
      <c r="J19" s="325"/>
      <c r="K19" s="101"/>
    </row>
    <row r="20" spans="2:21" s="8" customFormat="1" ht="23.25" hidden="1" customHeight="1" thickBot="1">
      <c r="C20" s="37"/>
      <c r="D20" s="38" t="s">
        <v>23</v>
      </c>
      <c r="E20" s="38"/>
      <c r="F20" s="39">
        <f>G19*1.22</f>
        <v>0</v>
      </c>
      <c r="G20" s="39"/>
      <c r="H20" s="40"/>
      <c r="I20" s="36"/>
    </row>
    <row r="21" spans="2:21" s="8" customFormat="1" ht="23.25" customHeight="1">
      <c r="C21" s="36"/>
      <c r="D21" s="36"/>
      <c r="E21" s="36"/>
      <c r="F21" s="293"/>
      <c r="G21" s="293"/>
      <c r="H21" s="36"/>
      <c r="I21" s="36"/>
    </row>
    <row r="22" spans="2:21" ht="21" customHeight="1"/>
    <row r="23" spans="2:21" s="8" customFormat="1" ht="15.5" customHeight="1">
      <c r="B23" s="427" t="s">
        <v>162</v>
      </c>
      <c r="C23" s="289" t="s">
        <v>1</v>
      </c>
      <c r="D23" s="226" t="s">
        <v>2</v>
      </c>
      <c r="E23" s="290" t="s">
        <v>9</v>
      </c>
      <c r="F23" s="266" t="s">
        <v>25</v>
      </c>
      <c r="G23" s="272" t="s">
        <v>3</v>
      </c>
      <c r="H23" s="267" t="s">
        <v>196</v>
      </c>
      <c r="I23" s="268" t="s">
        <v>12</v>
      </c>
      <c r="J23" s="236" t="s">
        <v>15</v>
      </c>
      <c r="K23" s="152" t="s">
        <v>62</v>
      </c>
      <c r="L23" s="295" t="s">
        <v>130</v>
      </c>
      <c r="M23" s="299"/>
      <c r="N23" s="178"/>
      <c r="O23" s="177"/>
      <c r="P23" s="178"/>
      <c r="Q23" s="296"/>
      <c r="R23" s="178"/>
      <c r="S23" s="178"/>
      <c r="T23" s="296"/>
      <c r="U23" s="178"/>
    </row>
    <row r="24" spans="2:21" s="8" customFormat="1" ht="15.5" customHeight="1">
      <c r="B24" s="409"/>
      <c r="C24" s="291">
        <f>'GOOD PE'!K7</f>
        <v>0</v>
      </c>
      <c r="D24" s="291">
        <f>'GOOD PE'!L7</f>
        <v>0</v>
      </c>
      <c r="E24" s="291">
        <f>'GOOD PE'!M7</f>
        <v>0</v>
      </c>
      <c r="F24" s="291">
        <f>'GOOD PE'!N7</f>
        <v>0</v>
      </c>
      <c r="G24" s="291">
        <f>'GOOD PE'!O7</f>
        <v>0</v>
      </c>
      <c r="H24" s="291">
        <f>'GOOD PE'!P7</f>
        <v>0</v>
      </c>
      <c r="I24" s="291">
        <f>'GOOD PE'!Q7</f>
        <v>0</v>
      </c>
      <c r="J24" s="291">
        <f>'GOOD PE'!R7</f>
        <v>0</v>
      </c>
      <c r="K24" s="291">
        <f>'GOOD PE'!S7</f>
        <v>0</v>
      </c>
      <c r="L24" s="291">
        <f>'GOOD PE'!T7</f>
        <v>0</v>
      </c>
      <c r="M24" s="297"/>
      <c r="N24" s="99"/>
      <c r="O24" s="99"/>
      <c r="P24" s="99"/>
      <c r="Q24" s="99"/>
      <c r="R24" s="99"/>
      <c r="S24" s="99"/>
      <c r="T24" s="99"/>
      <c r="U24" s="99"/>
    </row>
    <row r="25" spans="2:21" s="8" customFormat="1" ht="11" customHeight="1">
      <c r="B25" s="226"/>
    </row>
    <row r="26" spans="2:21" s="8" customFormat="1" ht="15.5" customHeight="1">
      <c r="B26" s="427" t="s">
        <v>163</v>
      </c>
      <c r="C26" s="286" t="s">
        <v>164</v>
      </c>
      <c r="D26" s="31" t="s">
        <v>165</v>
      </c>
      <c r="E26" s="8" t="s">
        <v>193</v>
      </c>
    </row>
    <row r="27" spans="2:21" s="8" customFormat="1" ht="15.5" customHeight="1">
      <c r="B27" s="409"/>
      <c r="C27" s="11">
        <f>'GOOD PE'!BJ7</f>
        <v>0</v>
      </c>
      <c r="D27" s="11">
        <f>'GOOD PE'!BK7</f>
        <v>0</v>
      </c>
      <c r="E27" s="11">
        <f>'GOOD PE'!BL7</f>
        <v>0</v>
      </c>
    </row>
    <row r="28" spans="2:21" s="8" customFormat="1" ht="15.5" customHeight="1">
      <c r="B28" s="345"/>
      <c r="L28" s="99"/>
    </row>
    <row r="29" spans="2:21" s="8" customFormat="1" ht="15.5" customHeight="1">
      <c r="B29" s="410" t="s">
        <v>205</v>
      </c>
      <c r="C29" s="286" t="s">
        <v>166</v>
      </c>
      <c r="D29" s="31" t="s">
        <v>80</v>
      </c>
      <c r="E29" s="31" t="s">
        <v>79</v>
      </c>
      <c r="F29" s="31" t="s">
        <v>26</v>
      </c>
      <c r="G29" s="31" t="s">
        <v>74</v>
      </c>
      <c r="H29" s="31" t="s">
        <v>75</v>
      </c>
      <c r="I29" s="31" t="s">
        <v>169</v>
      </c>
      <c r="J29" s="31" t="s">
        <v>170</v>
      </c>
      <c r="L29" s="99"/>
    </row>
    <row r="30" spans="2:21" s="8" customFormat="1" ht="15.5" customHeight="1">
      <c r="B30" s="411"/>
      <c r="C30" s="11">
        <f>'GOOD PE'!BA7</f>
        <v>0</v>
      </c>
      <c r="D30" s="11">
        <f>'GOOD PE'!BB7</f>
        <v>0</v>
      </c>
      <c r="E30" s="11">
        <f>'GOOD PE'!BC7</f>
        <v>0</v>
      </c>
      <c r="F30" s="11">
        <f>'GOOD PE'!BD7</f>
        <v>0</v>
      </c>
      <c r="G30" s="11">
        <f>'GOOD PE'!BE7</f>
        <v>0</v>
      </c>
      <c r="H30" s="11">
        <f>'GOOD PE'!BF7</f>
        <v>0</v>
      </c>
      <c r="I30" s="11">
        <f>'GOOD PE'!BG7</f>
        <v>0</v>
      </c>
      <c r="J30" s="11">
        <f>'GOOD PE'!BH7</f>
        <v>0</v>
      </c>
      <c r="L30" s="99"/>
    </row>
    <row r="31" spans="2:21" s="8" customFormat="1" ht="15.5" customHeight="1">
      <c r="L31" s="99"/>
    </row>
    <row r="32" spans="2:21" ht="15.5" customHeight="1">
      <c r="B32" s="403" t="s">
        <v>167</v>
      </c>
      <c r="C32" s="286" t="s">
        <v>81</v>
      </c>
      <c r="D32" s="31" t="s">
        <v>171</v>
      </c>
      <c r="E32" s="31" t="s">
        <v>172</v>
      </c>
      <c r="F32" s="31" t="s">
        <v>82</v>
      </c>
      <c r="G32" s="31" t="s">
        <v>173</v>
      </c>
      <c r="H32" s="31" t="s">
        <v>83</v>
      </c>
      <c r="I32" s="31" t="s">
        <v>174</v>
      </c>
      <c r="J32" s="31" t="s">
        <v>84</v>
      </c>
      <c r="K32" s="31" t="s">
        <v>175</v>
      </c>
      <c r="L32" s="31" t="s">
        <v>176</v>
      </c>
      <c r="M32" s="31" t="s">
        <v>177</v>
      </c>
      <c r="N32" s="31" t="s">
        <v>178</v>
      </c>
      <c r="O32" s="165" t="s">
        <v>179</v>
      </c>
      <c r="P32" s="292" t="s">
        <v>180</v>
      </c>
      <c r="Q32" s="31" t="s">
        <v>168</v>
      </c>
      <c r="R32" s="31" t="s">
        <v>170</v>
      </c>
      <c r="S32" s="8"/>
      <c r="T32" s="8"/>
      <c r="U32" s="8"/>
    </row>
    <row r="33" spans="2:21" ht="15.5" customHeight="1">
      <c r="B33" s="403"/>
      <c r="C33" s="11">
        <f>'GOOD PE'!BM7</f>
        <v>0</v>
      </c>
      <c r="D33" s="11">
        <f>'GOOD PE'!BN7</f>
        <v>0</v>
      </c>
      <c r="E33" s="11">
        <f>'GOOD PE'!BO7</f>
        <v>0</v>
      </c>
      <c r="F33" s="11">
        <f>'GOOD PE'!BP7</f>
        <v>0</v>
      </c>
      <c r="G33" s="11">
        <f>'GOOD PE'!BQ7</f>
        <v>0</v>
      </c>
      <c r="H33" s="11">
        <f>'GOOD PE'!BR7</f>
        <v>0</v>
      </c>
      <c r="I33" s="11">
        <f>'GOOD PE'!BS7</f>
        <v>0</v>
      </c>
      <c r="J33" s="11">
        <f>'GOOD PE'!BT7</f>
        <v>0</v>
      </c>
      <c r="K33" s="11">
        <f>'GOOD PE'!BU7</f>
        <v>0</v>
      </c>
      <c r="L33" s="11">
        <f>'GOOD PE'!BV7</f>
        <v>0</v>
      </c>
      <c r="M33" s="11">
        <f>'GOOD PE'!BW7</f>
        <v>0</v>
      </c>
      <c r="N33" s="11">
        <f>'GOOD PE'!BX7</f>
        <v>0</v>
      </c>
      <c r="O33" s="11">
        <f>'GOOD PE'!BY7</f>
        <v>0</v>
      </c>
      <c r="P33" s="11">
        <f>'GOOD PE'!BZ7</f>
        <v>0</v>
      </c>
      <c r="Q33" s="11">
        <f>'GOOD PE'!CA7</f>
        <v>0</v>
      </c>
      <c r="R33" s="11">
        <f>'GOOD PE'!CB7</f>
        <v>0</v>
      </c>
      <c r="S33" s="284"/>
      <c r="T33" s="8"/>
      <c r="U33" s="8"/>
    </row>
    <row r="34" spans="2:21" ht="15.5" customHeight="1">
      <c r="B34" s="226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2:21" ht="15.5" customHeight="1">
      <c r="B35" s="408" t="s">
        <v>183</v>
      </c>
      <c r="C35" s="301" t="s">
        <v>97</v>
      </c>
      <c r="D35" s="250" t="s">
        <v>98</v>
      </c>
      <c r="E35" s="250" t="s">
        <v>181</v>
      </c>
      <c r="F35" s="250" t="s">
        <v>101</v>
      </c>
      <c r="G35" s="250" t="s">
        <v>182</v>
      </c>
      <c r="H35" s="10"/>
      <c r="I35" s="10"/>
      <c r="J35" s="8"/>
      <c r="K35" s="8"/>
      <c r="L35" s="8"/>
      <c r="M35" s="8"/>
      <c r="N35" s="8"/>
      <c r="O35" s="8"/>
      <c r="P35" s="8"/>
      <c r="Q35" s="8"/>
      <c r="R35" s="8"/>
    </row>
    <row r="36" spans="2:21" ht="15.5" customHeight="1">
      <c r="B36" s="409"/>
      <c r="C36" s="11">
        <f>'GOOD PE'!AO7</f>
        <v>0</v>
      </c>
      <c r="D36" s="11">
        <f>'GOOD PE'!AP7</f>
        <v>0</v>
      </c>
      <c r="E36" s="11">
        <f>'GOOD PE'!AQ7</f>
        <v>0</v>
      </c>
      <c r="F36" s="11">
        <f>'GOOD PE'!AR7</f>
        <v>0</v>
      </c>
      <c r="G36" s="11">
        <f>'GOOD PE'!AS7</f>
        <v>0</v>
      </c>
      <c r="H36" s="284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2:21" ht="15.5" customHeight="1">
      <c r="B37" s="10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2:21" ht="15.5" customHeight="1">
      <c r="B38" s="403" t="s">
        <v>184</v>
      </c>
      <c r="C38" s="301" t="s">
        <v>99</v>
      </c>
      <c r="D38" s="250" t="s">
        <v>100</v>
      </c>
      <c r="E38" s="250" t="s">
        <v>97</v>
      </c>
      <c r="F38" s="250" t="s">
        <v>98</v>
      </c>
      <c r="G38" s="250" t="s">
        <v>181</v>
      </c>
      <c r="H38" s="8" t="s">
        <v>207</v>
      </c>
      <c r="I38" s="8" t="s">
        <v>101</v>
      </c>
      <c r="J38" s="8" t="s">
        <v>211</v>
      </c>
      <c r="K38" s="8"/>
      <c r="L38" s="8"/>
      <c r="M38" s="8"/>
      <c r="N38" s="8"/>
      <c r="O38" s="8"/>
      <c r="P38" s="8"/>
      <c r="Q38" s="8"/>
      <c r="R38" s="8"/>
    </row>
    <row r="39" spans="2:21" ht="15.5" customHeight="1">
      <c r="B39" s="403"/>
      <c r="C39" s="11">
        <f>'GOOD PE'!AR7</f>
        <v>0</v>
      </c>
      <c r="D39" s="11">
        <f>'GOOD PE'!AS7</f>
        <v>0</v>
      </c>
      <c r="E39" s="11">
        <f>'GOOD PE'!AT7</f>
        <v>0</v>
      </c>
      <c r="F39" s="11">
        <f>'GOOD PE'!AU7</f>
        <v>0</v>
      </c>
      <c r="G39" s="11">
        <f>'GOOD PE'!AV7</f>
        <v>0</v>
      </c>
      <c r="H39" s="11">
        <f>'GOOD PE'!AW7</f>
        <v>0</v>
      </c>
      <c r="I39" s="11">
        <f>'GOOD PE'!AX7</f>
        <v>0</v>
      </c>
      <c r="J39" s="11">
        <f>'GOOD PE'!AY7</f>
        <v>0</v>
      </c>
      <c r="K39" s="8"/>
      <c r="L39" s="8"/>
      <c r="M39" s="8"/>
      <c r="N39" s="8"/>
      <c r="O39" s="8"/>
      <c r="P39" s="8"/>
      <c r="Q39" s="8"/>
      <c r="R39" s="8"/>
    </row>
    <row r="42" spans="2:21">
      <c r="B42" s="34" t="s">
        <v>161</v>
      </c>
      <c r="C42" s="25"/>
      <c r="E42" s="8"/>
      <c r="F42" s="8"/>
      <c r="G42" s="8"/>
      <c r="H42" s="271"/>
      <c r="I42" s="271"/>
      <c r="J42" s="294"/>
    </row>
    <row r="43" spans="2:21">
      <c r="B43" s="34" t="s">
        <v>43</v>
      </c>
      <c r="C43" s="25"/>
      <c r="E43" s="8"/>
      <c r="F43" s="8"/>
      <c r="G43" s="8"/>
      <c r="H43" s="271"/>
      <c r="I43" s="271"/>
    </row>
    <row r="44" spans="2:21">
      <c r="B44" s="34" t="s">
        <v>44</v>
      </c>
      <c r="C44" s="25"/>
      <c r="E44" s="8"/>
      <c r="F44" s="8"/>
      <c r="G44" s="8"/>
      <c r="H44" s="271"/>
      <c r="I44" s="271"/>
    </row>
    <row r="45" spans="2:21">
      <c r="B45" s="34" t="s">
        <v>45</v>
      </c>
      <c r="C45" s="25"/>
      <c r="E45" s="8"/>
      <c r="F45" s="8"/>
      <c r="G45" s="8"/>
      <c r="H45" s="271"/>
      <c r="I45" s="271"/>
    </row>
    <row r="46" spans="2:21">
      <c r="B46" s="34" t="s">
        <v>46</v>
      </c>
      <c r="C46" s="25"/>
      <c r="E46" s="8"/>
      <c r="F46" s="8"/>
      <c r="G46" s="8"/>
      <c r="H46" s="271"/>
      <c r="I46" s="271"/>
    </row>
    <row r="47" spans="2:21">
      <c r="B47" s="34" t="s">
        <v>47</v>
      </c>
      <c r="C47" s="25"/>
      <c r="E47" s="8"/>
      <c r="F47" s="8"/>
      <c r="G47" s="8"/>
      <c r="H47" s="271"/>
      <c r="I47" s="271"/>
    </row>
    <row r="48" spans="2:21">
      <c r="B48" s="34"/>
      <c r="C48" s="25"/>
      <c r="E48" s="8"/>
      <c r="F48" s="8"/>
      <c r="G48" s="8"/>
      <c r="H48" s="271"/>
      <c r="I48" s="271"/>
    </row>
    <row r="49" spans="2:9">
      <c r="B49" s="34" t="s">
        <v>48</v>
      </c>
      <c r="C49" s="25"/>
      <c r="E49" s="8"/>
      <c r="F49" s="8"/>
      <c r="G49" s="8"/>
      <c r="H49" s="271"/>
      <c r="I49" s="271"/>
    </row>
    <row r="50" spans="2:9">
      <c r="B50" s="34" t="s">
        <v>49</v>
      </c>
      <c r="C50" s="25"/>
      <c r="E50" s="8"/>
      <c r="F50" s="8"/>
      <c r="G50" s="8"/>
      <c r="H50" s="271"/>
      <c r="I50" s="271"/>
    </row>
  </sheetData>
  <sheetProtection algorithmName="SHA-512" hashValue="CbpfeH14Z22UBsEcmi0Fpz1XrHqiKwVz+RGJEK1KYOqJhrBpiw0TmvYotIY0VylXby3TPDJyHruDpIOrF9zLvw==" saltValue="rq1q92tIMVsyTOktG/7GLA==" spinCount="100000" sheet="1" objects="1" scenarios="1"/>
  <mergeCells count="13">
    <mergeCell ref="E8:H10"/>
    <mergeCell ref="E12:H13"/>
    <mergeCell ref="B23:B24"/>
    <mergeCell ref="B26:B27"/>
    <mergeCell ref="G16:H16"/>
    <mergeCell ref="B38:B39"/>
    <mergeCell ref="G15:H15"/>
    <mergeCell ref="G17:H17"/>
    <mergeCell ref="G18:H18"/>
    <mergeCell ref="G19:H19"/>
    <mergeCell ref="B32:B33"/>
    <mergeCell ref="B35:B36"/>
    <mergeCell ref="B29:B30"/>
  </mergeCells>
  <phoneticPr fontId="9" type="noConversion"/>
  <pageMargins left="0.75" right="0.75" top="1" bottom="1" header="0.5" footer="0.5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FDB8-5A30-481C-8CE9-2D4DBCE05150}">
  <sheetPr>
    <tabColor theme="0" tint="-4.9989318521683403E-2"/>
    <pageSetUpPr fitToPage="1"/>
  </sheetPr>
  <dimension ref="A1:CD54"/>
  <sheetViews>
    <sheetView showGridLines="0" showRowColHeaders="0" tabSelected="1" zoomScale="70" zoomScaleNormal="70" zoomScalePageLayoutView="75" workbookViewId="0">
      <pane ySplit="8" topLeftCell="A9" activePane="bottomLeft" state="frozen"/>
      <selection pane="bottomLeft" activeCell="K11" sqref="K11"/>
    </sheetView>
  </sheetViews>
  <sheetFormatPr defaultColWidth="11" defaultRowHeight="21"/>
  <cols>
    <col min="1" max="1" width="5.5" style="1" customWidth="1"/>
    <col min="2" max="2" width="3.5" style="3" customWidth="1"/>
    <col min="3" max="3" width="14.9140625" style="1" customWidth="1"/>
    <col min="4" max="4" width="12.5" style="150" customWidth="1"/>
    <col min="5" max="5" width="3.5" style="3" customWidth="1"/>
    <col min="6" max="6" width="11.83203125" style="2" customWidth="1"/>
    <col min="7" max="7" width="10" style="2" customWidth="1"/>
    <col min="8" max="8" width="7.83203125" style="2" customWidth="1"/>
    <col min="9" max="9" width="11.6640625" style="1" bestFit="1" customWidth="1"/>
    <col min="10" max="10" width="14.83203125" style="6" customWidth="1"/>
    <col min="11" max="20" width="11.83203125" style="5" customWidth="1"/>
    <col min="21" max="21" width="18.33203125" style="6" customWidth="1"/>
    <col min="22" max="22" width="8.9140625" style="6" customWidth="1"/>
    <col min="23" max="23" width="10.6640625" style="1" customWidth="1"/>
    <col min="24" max="25" width="11" style="1" hidden="1" customWidth="1"/>
    <col min="26" max="26" width="11" style="5" hidden="1" customWidth="1"/>
    <col min="27" max="27" width="11" style="1" hidden="1" customWidth="1"/>
    <col min="28" max="28" width="6.9140625" style="305" hidden="1" customWidth="1"/>
    <col min="29" max="29" width="6.5" style="126" hidden="1" customWidth="1"/>
    <col min="30" max="30" width="5" style="14" hidden="1" customWidth="1"/>
    <col min="31" max="31" width="4.5" style="15" hidden="1" customWidth="1"/>
    <col min="32" max="32" width="4.83203125" style="16" hidden="1" customWidth="1"/>
    <col min="33" max="33" width="5" style="17" hidden="1" customWidth="1"/>
    <col min="34" max="34" width="5" style="18" hidden="1" customWidth="1"/>
    <col min="35" max="35" width="5" style="19" hidden="1" customWidth="1"/>
    <col min="36" max="36" width="5" style="20" hidden="1" customWidth="1"/>
    <col min="37" max="37" width="5.83203125" style="21" hidden="1" customWidth="1"/>
    <col min="38" max="38" width="5.4140625" style="189" hidden="1" customWidth="1"/>
    <col min="39" max="39" width="4.33203125" style="194" hidden="1" customWidth="1"/>
    <col min="40" max="40" width="6.5" style="13" hidden="1" customWidth="1"/>
    <col min="41" max="41" width="8.9140625" style="333" hidden="1" customWidth="1"/>
    <col min="42" max="42" width="8.83203125" style="337" hidden="1" customWidth="1"/>
    <col min="43" max="43" width="8.58203125" style="333" hidden="1" customWidth="1"/>
    <col min="44" max="44" width="8" style="126" hidden="1" customWidth="1"/>
    <col min="45" max="45" width="8.9140625" style="124" hidden="1" customWidth="1"/>
    <col min="46" max="46" width="9.08203125" style="126" hidden="1" customWidth="1"/>
    <col min="47" max="47" width="9.08203125" style="124" hidden="1" customWidth="1"/>
    <col min="48" max="48" width="8" style="126" hidden="1" customWidth="1"/>
    <col min="49" max="49" width="8" style="124" hidden="1" customWidth="1"/>
    <col min="50" max="50" width="8" style="126" hidden="1" customWidth="1"/>
    <col min="51" max="51" width="8" style="124" hidden="1" customWidth="1"/>
    <col min="52" max="52" width="11" style="1" hidden="1" customWidth="1"/>
    <col min="53" max="80" width="11" hidden="1" customWidth="1"/>
    <col min="82" max="16384" width="11" style="1"/>
  </cols>
  <sheetData>
    <row r="1" spans="1:82" ht="36" customHeight="1">
      <c r="C1"/>
      <c r="E1" s="144"/>
      <c r="I1" s="4"/>
      <c r="J1" s="269"/>
      <c r="K1" s="401" t="s">
        <v>6</v>
      </c>
      <c r="L1" s="430">
        <f>SUM(U$11:U$1048576)</f>
        <v>0</v>
      </c>
      <c r="M1" s="430"/>
      <c r="N1" s="402" t="s">
        <v>7</v>
      </c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304"/>
      <c r="AC1" s="145"/>
      <c r="AN1" s="146" t="s">
        <v>129</v>
      </c>
      <c r="AO1" s="276"/>
      <c r="AP1" s="336"/>
      <c r="AQ1" s="276"/>
      <c r="AR1" s="145"/>
      <c r="AS1" s="147"/>
      <c r="AT1" s="145"/>
      <c r="AU1" s="147"/>
      <c r="AV1" s="145"/>
      <c r="AW1" s="147"/>
      <c r="AX1" s="145"/>
      <c r="AY1" s="147"/>
    </row>
    <row r="2" spans="1:82" ht="26.4" customHeight="1">
      <c r="B2" s="428" t="s">
        <v>238</v>
      </c>
      <c r="C2" s="428"/>
      <c r="D2" s="151"/>
      <c r="E2" s="33"/>
      <c r="I2" s="4"/>
      <c r="J2" s="270"/>
      <c r="K2" s="160" t="s">
        <v>71</v>
      </c>
      <c r="L2" s="431">
        <f>SUM(K11:T31)</f>
        <v>0</v>
      </c>
      <c r="M2" s="431"/>
      <c r="N2" s="166"/>
      <c r="O2" s="168"/>
      <c r="P2" s="199"/>
      <c r="Q2" s="199"/>
      <c r="R2" s="199"/>
      <c r="S2" s="199"/>
      <c r="T2" s="199"/>
      <c r="U2" s="199"/>
      <c r="V2" s="199"/>
      <c r="W2" s="326">
        <f>Z7</f>
        <v>0</v>
      </c>
      <c r="X2" s="316"/>
      <c r="Y2" s="199"/>
      <c r="Z2" s="199"/>
      <c r="AA2" s="199"/>
      <c r="AB2" s="304"/>
      <c r="AC2" s="145"/>
      <c r="AD2"/>
      <c r="AE2"/>
      <c r="AF2"/>
      <c r="AG2"/>
      <c r="AH2"/>
      <c r="AI2"/>
      <c r="AJ2"/>
      <c r="AK2"/>
      <c r="AL2" s="190"/>
      <c r="AM2" s="195"/>
      <c r="AN2"/>
      <c r="AO2" s="276"/>
      <c r="AP2" s="336"/>
      <c r="AQ2" s="276"/>
      <c r="AR2" s="145"/>
      <c r="AS2" s="147"/>
      <c r="AT2" s="145"/>
      <c r="AU2" s="147"/>
      <c r="AV2" s="145"/>
      <c r="AW2" s="147"/>
      <c r="AX2" s="145"/>
      <c r="AY2" s="147"/>
      <c r="CC2" s="317"/>
    </row>
    <row r="3" spans="1:82" ht="25" customHeight="1">
      <c r="B3" s="428"/>
      <c r="C3" s="428"/>
      <c r="D3" s="151"/>
      <c r="E3" s="33"/>
      <c r="I3" s="4"/>
      <c r="J3" s="187"/>
      <c r="K3" s="160" t="s">
        <v>10</v>
      </c>
      <c r="L3" s="432">
        <f>SUM(AC11:AC29)</f>
        <v>0</v>
      </c>
      <c r="M3" s="432"/>
      <c r="N3" s="166" t="s">
        <v>4</v>
      </c>
      <c r="O3" s="16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304"/>
      <c r="AC3" s="145"/>
      <c r="AD3"/>
      <c r="AE3"/>
      <c r="AF3"/>
      <c r="AG3"/>
      <c r="AH3"/>
      <c r="AI3"/>
      <c r="AJ3"/>
      <c r="AK3"/>
      <c r="AL3" s="190"/>
      <c r="AM3" s="195"/>
      <c r="AN3"/>
      <c r="AO3" s="276"/>
      <c r="AP3" s="336"/>
      <c r="AQ3" s="276"/>
      <c r="AR3" s="145"/>
      <c r="AS3" s="147"/>
      <c r="AT3" s="145"/>
      <c r="AU3" s="147"/>
      <c r="AV3" s="145"/>
      <c r="AW3" s="147"/>
      <c r="AX3" s="145"/>
      <c r="AY3" s="147"/>
      <c r="CC3" s="433" t="s">
        <v>66</v>
      </c>
    </row>
    <row r="4" spans="1:82" ht="16.75" customHeight="1">
      <c r="B4" s="428"/>
      <c r="C4" s="428"/>
      <c r="D4" s="151"/>
      <c r="E4" s="33"/>
      <c r="I4" s="4"/>
      <c r="J4" s="187"/>
      <c r="K4" s="160"/>
      <c r="L4" s="104"/>
      <c r="M4" s="104"/>
      <c r="N4" s="166"/>
      <c r="O4" s="163"/>
      <c r="P4" s="169"/>
      <c r="Q4" s="169"/>
      <c r="R4" s="169"/>
      <c r="S4" s="169"/>
      <c r="T4" s="169"/>
      <c r="U4" s="170"/>
      <c r="V4" s="170"/>
      <c r="W4" s="170"/>
      <c r="X4" s="170"/>
      <c r="Y4" s="170"/>
      <c r="Z4" s="171"/>
      <c r="AA4" s="171"/>
      <c r="AB4" s="304"/>
      <c r="AC4" s="145"/>
      <c r="AD4"/>
      <c r="AE4"/>
      <c r="AF4"/>
      <c r="AG4"/>
      <c r="AH4"/>
      <c r="AI4"/>
      <c r="AJ4"/>
      <c r="AK4"/>
      <c r="AL4" s="190"/>
      <c r="AM4" s="195"/>
      <c r="AN4"/>
      <c r="AO4" s="276"/>
      <c r="AP4" s="336"/>
      <c r="AQ4" s="276"/>
      <c r="AR4" s="145"/>
      <c r="AS4" s="147"/>
      <c r="AT4" s="145"/>
      <c r="AU4" s="147"/>
      <c r="AV4" s="145"/>
      <c r="AW4" s="147"/>
      <c r="AX4" s="145"/>
      <c r="AY4" s="147"/>
      <c r="CC4" s="433"/>
    </row>
    <row r="5" spans="1:82" ht="25" customHeight="1">
      <c r="B5" s="428"/>
      <c r="C5" s="428"/>
      <c r="D5" s="151"/>
      <c r="E5" s="33"/>
      <c r="I5"/>
      <c r="J5" s="164"/>
      <c r="K5" s="103"/>
      <c r="L5" s="103"/>
      <c r="M5" s="103"/>
      <c r="N5" s="4"/>
      <c r="O5" s="4"/>
      <c r="P5" s="4"/>
      <c r="Q5" s="103"/>
      <c r="R5" s="103"/>
      <c r="S5" s="103"/>
      <c r="T5" s="103"/>
      <c r="U5" s="148" t="s">
        <v>96</v>
      </c>
      <c r="V5" s="22"/>
      <c r="W5" s="22"/>
      <c r="X5" s="22"/>
      <c r="Y5" s="22"/>
      <c r="Z5" s="22"/>
      <c r="AB5" s="304"/>
      <c r="AC5" s="145"/>
      <c r="AD5"/>
      <c r="AE5"/>
      <c r="AF5"/>
      <c r="AG5"/>
      <c r="AH5"/>
      <c r="AI5"/>
      <c r="AJ5"/>
      <c r="AK5"/>
      <c r="AL5" s="190"/>
      <c r="AM5" s="195"/>
      <c r="AN5"/>
      <c r="AO5" s="276"/>
      <c r="AP5" s="336"/>
      <c r="AQ5" s="276"/>
      <c r="AR5" s="145"/>
      <c r="AS5" s="147"/>
      <c r="AT5" s="145"/>
      <c r="AU5" s="147"/>
      <c r="AV5" s="145"/>
      <c r="AW5" s="147"/>
      <c r="AX5" s="145"/>
      <c r="AY5" s="147"/>
      <c r="CC5" s="433"/>
    </row>
    <row r="6" spans="1:82" ht="22" hidden="1" customHeight="1" thickBot="1">
      <c r="J6" s="188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49"/>
    </row>
    <row r="7" spans="1:82" ht="23.5" customHeight="1">
      <c r="A7"/>
      <c r="B7" s="129"/>
      <c r="C7"/>
      <c r="D7" s="130"/>
      <c r="E7" s="129"/>
      <c r="I7"/>
      <c r="J7" s="400" t="s">
        <v>72</v>
      </c>
      <c r="K7" s="245">
        <f t="shared" ref="K7:T7" si="0">SUM(AD11:AD35)</f>
        <v>0</v>
      </c>
      <c r="L7" s="227">
        <f t="shared" si="0"/>
        <v>0</v>
      </c>
      <c r="M7" s="227">
        <f t="shared" si="0"/>
        <v>0</v>
      </c>
      <c r="N7" s="227">
        <f t="shared" si="0"/>
        <v>0</v>
      </c>
      <c r="O7" s="227">
        <f t="shared" si="0"/>
        <v>0</v>
      </c>
      <c r="P7" s="227">
        <f t="shared" si="0"/>
        <v>0</v>
      </c>
      <c r="Q7" s="227">
        <f t="shared" si="0"/>
        <v>0</v>
      </c>
      <c r="R7" s="227">
        <f t="shared" si="0"/>
        <v>0</v>
      </c>
      <c r="S7" s="227">
        <f t="shared" si="0"/>
        <v>0</v>
      </c>
      <c r="T7" s="227">
        <f t="shared" si="0"/>
        <v>0</v>
      </c>
      <c r="U7" s="246">
        <f>SUM(K7:T7)</f>
        <v>0</v>
      </c>
      <c r="V7" s="223"/>
      <c r="W7" s="161"/>
      <c r="Y7" s="263" t="s">
        <v>64</v>
      </c>
      <c r="Z7" s="264">
        <f>SUM(Z11:Z202)</f>
        <v>0</v>
      </c>
      <c r="AB7" s="306"/>
      <c r="AC7" s="131"/>
      <c r="AD7" s="133"/>
      <c r="AE7" s="134"/>
      <c r="AF7" s="135"/>
      <c r="AG7" s="136"/>
      <c r="AH7" s="137"/>
      <c r="AI7" s="138"/>
      <c r="AJ7" s="139"/>
      <c r="AK7" s="140"/>
      <c r="AL7" s="191"/>
      <c r="AM7" s="196"/>
      <c r="AN7" s="132"/>
      <c r="AO7" s="277">
        <f>SUM(SUMPRODUCT($AO$11:$AO$302,N11:N302)+SUMPRODUCT($AO$11:$AO$302,O11:O302)+SUMPRODUCT($AO$11:$AO$302,P11:P302)+SUMPRODUCT($AO$11:$AO$302,Q11:Q302)+SUMPRODUCT($AO$11:$AO$302,S11:S302)+SUMPRODUCT($AO$11:$AO$302,T11:T302)+SUMPRODUCT($AO$11:$AO$302,R11:R302)+SUMPRODUCT($AO$11:$AO$302,K11:K302)+SUMPRODUCT($AO$11:$AO$302,M11:M302)+SUMPRODUCT($AO$11:$AO$302,L11:L302))</f>
        <v>0</v>
      </c>
      <c r="AP7" s="338"/>
      <c r="AQ7" s="277"/>
      <c r="AR7" s="131">
        <f>SUM(SUMPRODUCT($AR$11:$AR$302,N11:N302)+SUMPRODUCT($AR$11:$AR$302,O11:O302)+SUMPRODUCT($AR$11:$AR$302,P11:P302)+SUMPRODUCT($AR$11:$AR$302,Q11:Q302)+SUMPRODUCT($AR$11:$AR$302,S11:S302)+SUMPRODUCT($AR$11:$AR$302,T11:T302)+SUMPRODUCT($AR$11:$AR$302,R11:R302)+SUMPRODUCT($AR$11:$AR$302,K11:K302)+SUMPRODUCT($AR$11:$AR$302,M11:M302)+SUMPRODUCT($AR$11:$AR$302,L11:L302))</f>
        <v>0</v>
      </c>
      <c r="AS7" s="141">
        <f>SUM(SUMPRODUCT($AS$11:$AS$302,N11:N302)+SUMPRODUCT($AS$11:$AS$302,O11:O302)+SUMPRODUCT($AS$11:$AS$302,P11:P302)+SUMPRODUCT($AS$11:$AS$302,Q11:Q302)+SUMPRODUCT($AS$11:$AS$302,S11:S302)+SUMPRODUCT($AS$11:$AS$302,T11:T302)+SUMPRODUCT($AS$11:$AS$302,R11:R302)+SUMPRODUCT($AS$11:$AS$302,K11:K302)+SUMPRODUCT($AS$11:$AS$302,M11:M302)+SUMPRODUCT($AS$11:$AS$302,L11:L302))</f>
        <v>0</v>
      </c>
      <c r="AT7" s="131">
        <f>SUM(SUMPRODUCT($AT$11:$AT$302,N11:N302)+SUMPRODUCT($AT$11:$AT$302,O11:O302)+SUMPRODUCT($AT$11:$AT$302,P11:P302)+SUMPRODUCT($AT$11:$AT$302,Q11:Q302)+SUMPRODUCT($AT$11:$AT$302,S11:S302)+SUMPRODUCT($AT$11:$AT$302,T11:T302)+SUMPRODUCT($AT$11:$AT$302,R11:R302)+SUMPRODUCT($AT$11:$AT$302,K11:K302)+SUMPRODUCT($AT$11:$AT$302,M11:M302)+SUMPRODUCT($AT$11:$AT$302,L11:L302))</f>
        <v>0</v>
      </c>
      <c r="AU7" s="141">
        <f>SUM(SUMPRODUCT($AU$11:$AU$302,N11:N302)+SUMPRODUCT($AU$11:$AU$302,O11:O302)+SUMPRODUCT($AU$11:$AU$302,P11:P302)+SUMPRODUCT($AU$11:$AU$302,Q11:Q302)+SUMPRODUCT($AU$11:$AU$302,S11:S302)+SUMPRODUCT($AU$11:$AU$302,T11:T302)+SUMPRODUCT($AU$11:$AU$302,R11:R302)+SUMPRODUCT($AU$11:$AU$302,K11:K302)+SUMPRODUCT($AU$11:$AU$302,M11:M302)+SUMPRODUCT($AU$11:$AU$302,L11:L302))</f>
        <v>0</v>
      </c>
      <c r="AV7" s="131">
        <f>SUM(SUMPRODUCT($AV$11:$AV$302,N11:N302)+SUMPRODUCT($AV$11:$AV$302,O11:O302)+SUMPRODUCT($AV$11:$AV$302,P11:P302)+SUMPRODUCT($AV$11:$AV$302,Q11:Q302)+SUMPRODUCT($AV$11:$AV$302,S11:S302)+SUMPRODUCT($AV$11:$AV$302,T11:T302)+SUMPRODUCT($AV$11:$AV$302,R11:R302)+SUMPRODUCT($AV$11:$AV$302,K11:K302)+SUMPRODUCT($AV$11:$AV$302,M11:M302)+SUMPRODUCT($AV$11:$AV$302,L11:L302))</f>
        <v>0</v>
      </c>
      <c r="AW7" s="131">
        <f>SUM(SUMPRODUCT($AW$11:$AW$302,O11:O302)+SUMPRODUCT($AW$11:$AW$302,P11:P302)+SUMPRODUCT($AW$11:$AW$302,Q11:Q302)+SUMPRODUCT($AW$11:$AW$302,R11:R302)+SUMPRODUCT($AW$11:$AW$302,T11:T302)+SUMPRODUCT($AW$11:$AW$302,K11:K302)+SUMPRODUCT($AW$11:$AW$302,S11:S302)+SUMPRODUCT($AW$11:$AW$302,L11:L302)+SUMPRODUCT($AW$11:$AW$302,N11:N302)+SUMPRODUCT($AW$11:$AW$302,M11:M302))</f>
        <v>0</v>
      </c>
      <c r="AX7" s="131">
        <f>SUM(SUMPRODUCT($AX$11:$AX$302,P11:P302)+SUMPRODUCT($AX$11:$AX$302,Q11:Q302)+SUMPRODUCT($AX$11:$AX$302,R11:R302)+SUMPRODUCT($AX$11:$AX$302,S11:S302)+SUMPRODUCT($AX$11:$AX$302,K11:K302)+SUMPRODUCT($AX$11:$AX$302,L11:L302)+SUMPRODUCT($AX$11:$AX$302,T11:T302)+SUMPRODUCT($AX$11:$AX$302,M11:M302)+SUMPRODUCT($AX$11:$AX$302,O11:O302)+SUMPRODUCT($AX$11:$AX$302,N11:N302))</f>
        <v>0</v>
      </c>
      <c r="AY7" s="131">
        <f>SUM(SUMPRODUCT($AY$11:$AY$302,Q11:Q302)+SUMPRODUCT($AY$11:$AY$302,R11:R302)+SUMPRODUCT($AY$11:$AY$302,S11:S302)+SUMPRODUCT($AY$11:$AY$302,T11:T302)+SUMPRODUCT($AY$11:$AY$302,L11:L302)+SUMPRODUCT($AY$11:$AY$302,M11:M302)+SUMPRODUCT($AY$11:$AY$302,K11:K302)+SUMPRODUCT($AY$11:$AY$302,N11:N302)+SUMPRODUCT($AY$11:$AY$302,P11:P302)+SUMPRODUCT($AY$11:$AY$302,O11:O302))</f>
        <v>0</v>
      </c>
      <c r="BA7" s="8">
        <f t="shared" ref="BA7:BH7" si="1">SUM(BA11:BA54)</f>
        <v>0</v>
      </c>
      <c r="BB7" s="8">
        <f t="shared" si="1"/>
        <v>0</v>
      </c>
      <c r="BC7" s="8">
        <f t="shared" si="1"/>
        <v>0</v>
      </c>
      <c r="BD7" s="8">
        <f t="shared" si="1"/>
        <v>0</v>
      </c>
      <c r="BE7" s="8">
        <f t="shared" si="1"/>
        <v>0</v>
      </c>
      <c r="BF7" s="8">
        <f t="shared" si="1"/>
        <v>0</v>
      </c>
      <c r="BG7" s="8">
        <f t="shared" si="1"/>
        <v>0</v>
      </c>
      <c r="BH7" s="8">
        <f t="shared" si="1"/>
        <v>0</v>
      </c>
      <c r="BI7" s="8">
        <f>SUM(BI11:BI43)</f>
        <v>0</v>
      </c>
      <c r="BJ7" s="8">
        <f>SUM(BJ11:BJ54)</f>
        <v>0</v>
      </c>
      <c r="BK7" s="8">
        <f>SUM(BK11:BK54)</f>
        <v>0</v>
      </c>
      <c r="BL7" s="8">
        <f>SUM(BL11:BL43)</f>
        <v>0</v>
      </c>
      <c r="BM7" s="8">
        <f t="shared" ref="BM7:CB7" si="2">SUM(BM11:BM54)</f>
        <v>0</v>
      </c>
      <c r="BN7" s="8">
        <f t="shared" si="2"/>
        <v>0</v>
      </c>
      <c r="BO7" s="8">
        <f t="shared" si="2"/>
        <v>0</v>
      </c>
      <c r="BP7" s="8">
        <f t="shared" si="2"/>
        <v>0</v>
      </c>
      <c r="BQ7" s="8">
        <f t="shared" si="2"/>
        <v>0</v>
      </c>
      <c r="BR7" s="8">
        <f t="shared" si="2"/>
        <v>0</v>
      </c>
      <c r="BS7" s="8">
        <f t="shared" si="2"/>
        <v>0</v>
      </c>
      <c r="BT7" s="8">
        <f t="shared" si="2"/>
        <v>0</v>
      </c>
      <c r="BU7" s="8">
        <f t="shared" si="2"/>
        <v>0</v>
      </c>
      <c r="BV7" s="8">
        <f t="shared" si="2"/>
        <v>0</v>
      </c>
      <c r="BW7" s="8">
        <f t="shared" si="2"/>
        <v>0</v>
      </c>
      <c r="BX7" s="8">
        <f t="shared" si="2"/>
        <v>0</v>
      </c>
      <c r="BY7" s="8">
        <f t="shared" si="2"/>
        <v>0</v>
      </c>
      <c r="BZ7" s="8">
        <f t="shared" si="2"/>
        <v>0</v>
      </c>
      <c r="CA7" s="8">
        <f t="shared" si="2"/>
        <v>0</v>
      </c>
      <c r="CB7" s="8">
        <f t="shared" si="2"/>
        <v>0</v>
      </c>
    </row>
    <row r="8" spans="1:82" s="5" customFormat="1" ht="60" customHeight="1">
      <c r="A8" s="8"/>
      <c r="B8" s="225"/>
      <c r="C8" s="226"/>
      <c r="D8" s="227" t="s">
        <v>90</v>
      </c>
      <c r="E8" s="228" t="s">
        <v>192</v>
      </c>
      <c r="F8" s="227" t="s">
        <v>91</v>
      </c>
      <c r="G8" s="227" t="s">
        <v>92</v>
      </c>
      <c r="H8" s="241" t="s">
        <v>93</v>
      </c>
      <c r="I8" s="227" t="s">
        <v>94</v>
      </c>
      <c r="J8" s="242" t="s">
        <v>95</v>
      </c>
      <c r="K8" s="249" t="s">
        <v>135</v>
      </c>
      <c r="L8" s="250" t="s">
        <v>27</v>
      </c>
      <c r="M8" s="251" t="s">
        <v>136</v>
      </c>
      <c r="N8" s="252" t="s">
        <v>137</v>
      </c>
      <c r="O8" s="253" t="s">
        <v>138</v>
      </c>
      <c r="P8" s="254" t="s">
        <v>197</v>
      </c>
      <c r="Q8" s="255" t="s">
        <v>139</v>
      </c>
      <c r="R8" s="256" t="s">
        <v>140</v>
      </c>
      <c r="S8" s="257" t="s">
        <v>141</v>
      </c>
      <c r="T8" s="258" t="s">
        <v>126</v>
      </c>
      <c r="U8" s="243" t="s">
        <v>10</v>
      </c>
      <c r="V8" s="243" t="s">
        <v>11</v>
      </c>
      <c r="W8" s="244" t="s">
        <v>8</v>
      </c>
      <c r="Y8" s="265" t="s">
        <v>65</v>
      </c>
      <c r="Z8" s="265" t="s">
        <v>66</v>
      </c>
      <c r="AB8" s="307" t="s">
        <v>4</v>
      </c>
      <c r="AC8" s="303" t="s">
        <v>5</v>
      </c>
      <c r="AD8" s="230" t="s">
        <v>1</v>
      </c>
      <c r="AE8" s="226" t="s">
        <v>2</v>
      </c>
      <c r="AF8" s="231" t="s">
        <v>9</v>
      </c>
      <c r="AG8" s="232" t="s">
        <v>25</v>
      </c>
      <c r="AH8" s="233" t="s">
        <v>3</v>
      </c>
      <c r="AI8" s="234" t="s">
        <v>13</v>
      </c>
      <c r="AJ8" s="235" t="s">
        <v>12</v>
      </c>
      <c r="AK8" s="236" t="s">
        <v>15</v>
      </c>
      <c r="AL8" s="237" t="s">
        <v>127</v>
      </c>
      <c r="AM8" s="238" t="s">
        <v>128</v>
      </c>
      <c r="AN8" s="229" t="s">
        <v>69</v>
      </c>
      <c r="AO8" s="334" t="s">
        <v>76</v>
      </c>
      <c r="AP8" s="339" t="s">
        <v>77</v>
      </c>
      <c r="AQ8" s="334" t="s">
        <v>78</v>
      </c>
      <c r="AR8" s="240" t="s">
        <v>102</v>
      </c>
      <c r="AS8" s="239" t="s">
        <v>103</v>
      </c>
      <c r="AT8" s="240" t="s">
        <v>104</v>
      </c>
      <c r="AU8" s="239" t="s">
        <v>105</v>
      </c>
      <c r="AV8" s="240" t="s">
        <v>106</v>
      </c>
      <c r="AW8" s="348" t="s">
        <v>208</v>
      </c>
      <c r="AX8" s="346" t="s">
        <v>209</v>
      </c>
      <c r="AY8" s="348" t="s">
        <v>210</v>
      </c>
      <c r="BA8" s="287" t="s">
        <v>166</v>
      </c>
      <c r="BB8" s="287" t="s">
        <v>80</v>
      </c>
      <c r="BC8" s="287" t="s">
        <v>79</v>
      </c>
      <c r="BD8" s="287" t="s">
        <v>26</v>
      </c>
      <c r="BE8" s="287" t="s">
        <v>74</v>
      </c>
      <c r="BF8" s="287" t="s">
        <v>75</v>
      </c>
      <c r="BG8" s="287" t="s">
        <v>169</v>
      </c>
      <c r="BH8" s="287" t="s">
        <v>170</v>
      </c>
      <c r="BI8" s="36"/>
      <c r="BJ8" s="287" t="s">
        <v>164</v>
      </c>
      <c r="BK8" s="287" t="s">
        <v>165</v>
      </c>
      <c r="BL8" s="36"/>
      <c r="BM8" s="287" t="s">
        <v>81</v>
      </c>
      <c r="BN8" s="287" t="s">
        <v>171</v>
      </c>
      <c r="BO8" s="287" t="s">
        <v>172</v>
      </c>
      <c r="BP8" s="287" t="s">
        <v>82</v>
      </c>
      <c r="BQ8" s="287" t="s">
        <v>173</v>
      </c>
      <c r="BR8" s="287" t="s">
        <v>83</v>
      </c>
      <c r="BS8" s="287" t="s">
        <v>174</v>
      </c>
      <c r="BT8" s="287" t="s">
        <v>84</v>
      </c>
      <c r="BU8" s="287" t="s">
        <v>175</v>
      </c>
      <c r="BV8" s="287" t="s">
        <v>176</v>
      </c>
      <c r="BW8" s="287" t="s">
        <v>177</v>
      </c>
      <c r="BX8" s="287" t="s">
        <v>178</v>
      </c>
      <c r="BY8" s="288" t="s">
        <v>179</v>
      </c>
      <c r="BZ8" s="288" t="s">
        <v>180</v>
      </c>
      <c r="CA8" s="288" t="s">
        <v>168</v>
      </c>
      <c r="CB8" s="287" t="s">
        <v>170</v>
      </c>
      <c r="CC8" s="8"/>
    </row>
    <row r="9" spans="1:82" s="7" customFormat="1" ht="30" hidden="1" customHeight="1">
      <c r="A9" s="99"/>
      <c r="B9" s="173"/>
      <c r="C9" s="99"/>
      <c r="D9" s="174"/>
      <c r="E9" s="182"/>
      <c r="F9" s="174"/>
      <c r="G9" s="174"/>
      <c r="H9" s="175"/>
      <c r="I9" s="174"/>
      <c r="J9" s="224"/>
      <c r="K9" s="207" t="s">
        <v>107</v>
      </c>
      <c r="L9" s="207" t="s">
        <v>108</v>
      </c>
      <c r="M9" s="207" t="s">
        <v>109</v>
      </c>
      <c r="N9" s="207" t="s">
        <v>110</v>
      </c>
      <c r="O9" s="207" t="s">
        <v>111</v>
      </c>
      <c r="P9" s="207" t="s">
        <v>112</v>
      </c>
      <c r="Q9" s="207" t="s">
        <v>113</v>
      </c>
      <c r="R9" s="207" t="s">
        <v>124</v>
      </c>
      <c r="S9" s="207" t="s">
        <v>125</v>
      </c>
      <c r="T9" s="207" t="s">
        <v>134</v>
      </c>
      <c r="U9" s="100"/>
      <c r="V9" s="100"/>
      <c r="W9" s="180"/>
      <c r="Y9" s="183"/>
      <c r="Z9" s="183"/>
      <c r="AB9" s="308"/>
      <c r="AC9" s="127"/>
      <c r="AD9" s="176"/>
      <c r="AE9" s="99"/>
      <c r="AF9" s="177"/>
      <c r="AG9" s="177"/>
      <c r="AH9" s="177"/>
      <c r="AI9" s="177"/>
      <c r="AJ9" s="179"/>
      <c r="AK9" s="178"/>
      <c r="AL9" s="192"/>
      <c r="AM9" s="197"/>
      <c r="AN9" s="99"/>
      <c r="AO9" s="335"/>
      <c r="AP9" s="340"/>
      <c r="AQ9" s="335"/>
      <c r="AR9" s="177"/>
      <c r="AS9" s="177"/>
      <c r="AT9" s="177"/>
      <c r="AU9" s="177"/>
      <c r="AV9" s="177"/>
      <c r="AW9" s="348"/>
      <c r="AX9" s="177"/>
      <c r="AY9" s="348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99"/>
    </row>
    <row r="10" spans="1:82" s="7" customFormat="1" ht="35.5" customHeight="1">
      <c r="A10" s="99"/>
      <c r="B10" s="98"/>
      <c r="C10" s="101"/>
      <c r="D10" s="97"/>
      <c r="E10" s="98"/>
      <c r="F10" s="97"/>
      <c r="G10" s="97"/>
      <c r="H10" s="97"/>
      <c r="I10" s="101"/>
      <c r="J10" s="100"/>
      <c r="K10" s="206"/>
      <c r="L10" s="99"/>
      <c r="M10" s="57"/>
      <c r="N10" s="101"/>
      <c r="O10" s="101"/>
      <c r="P10" s="101"/>
      <c r="Q10" s="101"/>
      <c r="R10" s="172"/>
      <c r="S10" s="172"/>
      <c r="T10" s="172"/>
      <c r="U10" s="162"/>
      <c r="V10" s="162" t="s">
        <v>24</v>
      </c>
      <c r="W10" s="162" t="s">
        <v>24</v>
      </c>
      <c r="AB10" s="308"/>
      <c r="AC10" s="127"/>
      <c r="AD10" s="100"/>
      <c r="AE10" s="100"/>
      <c r="AF10" s="100"/>
      <c r="AG10" s="100"/>
      <c r="AH10" s="100"/>
      <c r="AI10" s="100"/>
      <c r="AJ10" s="100"/>
      <c r="AK10" s="100"/>
      <c r="AL10" s="193"/>
      <c r="AM10" s="198"/>
      <c r="AN10" s="99"/>
      <c r="AO10" s="278"/>
      <c r="AP10" s="341"/>
      <c r="AQ10" s="278"/>
      <c r="AR10" s="127"/>
      <c r="AS10" s="125"/>
      <c r="AT10" s="127"/>
      <c r="AU10" s="125"/>
      <c r="AV10" s="127"/>
      <c r="AW10" s="349"/>
      <c r="AX10" s="347"/>
      <c r="AY10" s="125"/>
      <c r="BA10" s="99"/>
      <c r="BB10" s="434"/>
      <c r="BC10" s="434"/>
      <c r="BD10" s="434"/>
      <c r="BE10" s="434"/>
      <c r="BF10" s="434"/>
      <c r="BG10" s="434"/>
      <c r="BH10" s="434"/>
      <c r="BI10" s="434"/>
      <c r="BJ10" s="434"/>
      <c r="BK10" s="434"/>
      <c r="BL10" s="434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</row>
    <row r="11" spans="1:82" s="5" customFormat="1" ht="57" customHeight="1">
      <c r="A11" s="8"/>
      <c r="B11" s="208" t="s">
        <v>8</v>
      </c>
      <c r="C11" s="181"/>
      <c r="D11" s="372" t="s">
        <v>213</v>
      </c>
      <c r="E11" s="373"/>
      <c r="F11" s="374" t="s">
        <v>171</v>
      </c>
      <c r="G11" s="375" t="s">
        <v>80</v>
      </c>
      <c r="H11" s="375">
        <v>9</v>
      </c>
      <c r="I11" s="374" t="s">
        <v>234</v>
      </c>
      <c r="J11" s="376">
        <v>52.183040000000013</v>
      </c>
      <c r="K11" s="377"/>
      <c r="L11" s="378"/>
      <c r="M11" s="379"/>
      <c r="N11" s="380"/>
      <c r="O11" s="381"/>
      <c r="P11" s="382"/>
      <c r="Q11" s="383"/>
      <c r="R11" s="384"/>
      <c r="S11" s="383"/>
      <c r="T11" s="383"/>
      <c r="U11" s="385">
        <f>SUM(K11:T11)*J11</f>
        <v>0</v>
      </c>
      <c r="V11" s="386" t="str">
        <f>IF(SUM(K11:T11)&gt;0,"Yes","No")</f>
        <v>No</v>
      </c>
      <c r="W11" s="387" t="str">
        <f t="shared" ref="W11:W29" si="3">IF(B11="New","Yes","No")</f>
        <v>Yes</v>
      </c>
      <c r="Y11" s="153">
        <v>1</v>
      </c>
      <c r="Z11" s="154">
        <f t="shared" ref="Z11:Z27" si="4">Y11*SUM(K11:T11)</f>
        <v>0</v>
      </c>
      <c r="AB11" s="309">
        <v>0.8</v>
      </c>
      <c r="AC11" s="212">
        <f>SUM(K11:T11)*AB11</f>
        <v>0</v>
      </c>
      <c r="AD11" s="210">
        <f>K11*$H$11</f>
        <v>0</v>
      </c>
      <c r="AE11" s="210">
        <f t="shared" ref="AE11:AE29" si="5">L11*H11</f>
        <v>0</v>
      </c>
      <c r="AF11" s="210">
        <f t="shared" ref="AF11:AF29" si="6">M11*H11</f>
        <v>0</v>
      </c>
      <c r="AG11" s="210">
        <f t="shared" ref="AG11:AG29" si="7">N11*H11</f>
        <v>0</v>
      </c>
      <c r="AH11" s="210">
        <f t="shared" ref="AH11:AH29" si="8">O11*H11</f>
        <v>0</v>
      </c>
      <c r="AI11" s="210">
        <f t="shared" ref="AI11:AI29" si="9">P11*H11</f>
        <v>0</v>
      </c>
      <c r="AJ11" s="210">
        <f t="shared" ref="AJ11:AJ29" si="10">Q11*H11</f>
        <v>0</v>
      </c>
      <c r="AK11" s="210">
        <f t="shared" ref="AK11:AK29" si="11">R11*H11</f>
        <v>0</v>
      </c>
      <c r="AL11" s="210">
        <f t="shared" ref="AL11:AL29" si="12">S11*H11</f>
        <v>0</v>
      </c>
      <c r="AM11" s="210">
        <f t="shared" ref="AM11:AM29" si="13">T11*H11</f>
        <v>0</v>
      </c>
      <c r="AN11" s="209">
        <v>1</v>
      </c>
      <c r="AO11" s="279">
        <v>16</v>
      </c>
      <c r="AP11" s="342"/>
      <c r="AQ11" s="279"/>
      <c r="AR11" s="212">
        <v>9</v>
      </c>
      <c r="AS11" s="211"/>
      <c r="AT11" s="212"/>
      <c r="AU11" s="211"/>
      <c r="AV11" s="212"/>
      <c r="AW11" s="214"/>
      <c r="AX11" s="128"/>
      <c r="AY11" s="214"/>
      <c r="BA11" s="8">
        <f t="shared" ref="BA11:BA37" si="14">IF(G11="XS",IF(SUM(K11:T11)&gt;0,SUM(K11:T11),0),0)*H11</f>
        <v>0</v>
      </c>
      <c r="BB11" s="8">
        <f t="shared" ref="BB11:BB37" si="15">IF(G11="S",IF(SUM(K11:T11)&gt;0,SUM(K11:T11),0),0)*H11</f>
        <v>0</v>
      </c>
      <c r="BC11" s="8">
        <f t="shared" ref="BC11:BC54" si="16">IF(G11="M",IF(SUM(K11:T11)&gt;0,SUM(K11:T11),0),0)*H11</f>
        <v>0</v>
      </c>
      <c r="BD11" s="8">
        <f t="shared" ref="BD11:BD54" si="17">IF(G11="L",IF(SUM(K11:T11)&gt;0,SUM(K11:T11),0),0)*H11</f>
        <v>0</v>
      </c>
      <c r="BE11" s="8">
        <f t="shared" ref="BE11:BE54" si="18">IF(G11="XL",IF(SUM(K11:T11)&gt;0,SUM(K11:T11),0),0)*H11</f>
        <v>0</v>
      </c>
      <c r="BF11" s="8">
        <f t="shared" ref="BF11:BF54" si="19">IF(G11="2XL",IF(SUM(K11:T11)&gt;0,SUM(K11:T11),0),0)*H11</f>
        <v>0</v>
      </c>
      <c r="BG11" s="8">
        <f t="shared" ref="BG11:BG54" si="20">IF(G11="3XL",IF(SUM(K11:T11)&gt;0,SUM(K11:T11),0),0)*H11</f>
        <v>0</v>
      </c>
      <c r="BH11" s="8">
        <f t="shared" ref="BH11:BH54" si="21">IF(G11="various",IF(SUM(K11:T11)&gt;0,SUM(K11:T11),0),0)*H11</f>
        <v>0</v>
      </c>
      <c r="BI11" s="8"/>
      <c r="BJ11" s="99">
        <f t="shared" ref="BJ11:BJ54" si="22">IF(E11="",IF(SUM(K11:T11)&gt;0,SUM(K11:T11),0),0)*H11</f>
        <v>0</v>
      </c>
      <c r="BK11" s="99">
        <f t="shared" ref="BK11:BK54" si="23">IF(E11="Dual tex.",IF(SUM(K11:T11)&gt;0,SUM(K11:T11),0),0)*H11</f>
        <v>0</v>
      </c>
      <c r="BL11" s="99"/>
      <c r="BM11" s="8">
        <f t="shared" ref="BM11:BM53" si="24">IF(F11="sloper",IF(SUM(K11:T11)&gt;0,SUM(K11:T11),0),0)*H11</f>
        <v>0</v>
      </c>
      <c r="BN11" s="8">
        <f t="shared" ref="BN11:BN53" si="25">IF(F11="footholds",IF(SUM(K11:T11)&gt;0,SUM(K11:T11),0),0)*H11</f>
        <v>0</v>
      </c>
      <c r="BO11" s="8">
        <f t="shared" ref="BO11:BO53" si="26">IF(F11="micros",IF(SUM(K11:T11)&gt;0,SUM(K11:T11),0),0)*H11</f>
        <v>0</v>
      </c>
      <c r="BP11" s="8">
        <f t="shared" ref="BP11:BP53" si="27">IF(F11="jug",IF(SUM(K11:T11)&gt;0,SUM(K11:T11),0),0)*H11</f>
        <v>0</v>
      </c>
      <c r="BQ11" s="8">
        <f t="shared" ref="BQ11:BQ53" si="28">IF(F11="ledge",IF(SUM(K11:T11)&gt;0,SUM(K11:T11),0),0)*H11</f>
        <v>0</v>
      </c>
      <c r="BR11" s="8">
        <f t="shared" ref="BR11:BR53" si="29">IF(F11="edge",IF(SUM(K11:T11)&gt;0,SUM(K11:T11),0),0)*H11</f>
        <v>0</v>
      </c>
      <c r="BS11" s="8">
        <f t="shared" ref="BS11:BS53" si="30">IF(F11="crimp",IF(SUM(K11:T11)&gt;0,SUM(K11:T11),0),0)*H11</f>
        <v>0</v>
      </c>
      <c r="BT11" s="8">
        <f t="shared" ref="BT11:BT53" si="31">IF(F11="incut",IF(SUM(K11:T11)&gt;0,SUM(K11:T11),0),0)*H11</f>
        <v>0</v>
      </c>
      <c r="BU11" s="8">
        <f t="shared" ref="BU11:BU53" si="32">IF(F11="dish",IF(SUM(K11:T11)&gt;0,SUM(K11:T11),0),0)*H11</f>
        <v>0</v>
      </c>
      <c r="BV11" s="8">
        <f t="shared" ref="BV11:BV53" si="33">IF(F11="pinch",IF(SUM(K11:T11)&gt;0,SUM(K11:T11),0),0)*H11</f>
        <v>0</v>
      </c>
      <c r="BW11" s="8">
        <f t="shared" ref="BW11:BW53" si="34">IF(F11="pocket",IF(SUM(K11:T11)&gt;0,SUM(K11:T11),0),0)*H11</f>
        <v>0</v>
      </c>
      <c r="BX11" s="8">
        <f t="shared" ref="BX11:BX53" si="35">IF(F11="insert",IF(SUM(K11:T11)&gt;0,SUM(K11:T11),0),0)*H11</f>
        <v>0</v>
      </c>
      <c r="BY11" s="8">
        <f t="shared" ref="BY11:BY53" si="36">IF(F11="feature",IF(SUM(K11:T11)&gt;0,SUM(K11:T11),0),0)*H11</f>
        <v>0</v>
      </c>
      <c r="BZ11" s="8">
        <f t="shared" ref="BZ11:BZ53" si="37">IF(F11="scoop",IF(SUM(K11:T11)&gt;0,SUM(K11:T11),0),0)*H11</f>
        <v>0</v>
      </c>
      <c r="CA11" s="8">
        <f t="shared" ref="CA11:CA53" si="38">IF(F11="positive",IF(SUM(K11:T11)&gt;0,SUM(K11:T11),0),0)*H11</f>
        <v>0</v>
      </c>
      <c r="CB11" s="8">
        <f t="shared" ref="CB11:CB53" si="39">IF(F11="various",IF(SUM(K11:T11)&gt;0,SUM(K11:T11),0),0)*H11</f>
        <v>0</v>
      </c>
      <c r="CC11" s="8"/>
    </row>
    <row r="12" spans="1:82" s="5" customFormat="1" ht="57" customHeight="1">
      <c r="A12" s="8"/>
      <c r="B12" s="213" t="s">
        <v>8</v>
      </c>
      <c r="C12" s="8"/>
      <c r="D12" s="259" t="s">
        <v>214</v>
      </c>
      <c r="E12" s="216"/>
      <c r="F12" s="260" t="s">
        <v>171</v>
      </c>
      <c r="G12" s="217" t="s">
        <v>80</v>
      </c>
      <c r="H12" s="217">
        <v>10</v>
      </c>
      <c r="I12" s="260" t="s">
        <v>234</v>
      </c>
      <c r="J12" s="262">
        <v>56.318080000000002</v>
      </c>
      <c r="K12" s="122"/>
      <c r="L12" s="220"/>
      <c r="M12" s="388"/>
      <c r="N12" s="122"/>
      <c r="O12" s="391"/>
      <c r="P12" s="221"/>
      <c r="Q12" s="142"/>
      <c r="R12" s="143"/>
      <c r="S12" s="142"/>
      <c r="T12" s="155"/>
      <c r="U12" s="328">
        <f t="shared" ref="U12:U14" si="40">SUM(K12:T12)*J12</f>
        <v>0</v>
      </c>
      <c r="V12" s="219" t="str">
        <f t="shared" ref="V12:V14" si="41">IF(SUM(K12:T12)&gt;0,"Yes","No")</f>
        <v>No</v>
      </c>
      <c r="W12" s="157" t="str">
        <f t="shared" si="3"/>
        <v>Yes</v>
      </c>
      <c r="Y12" s="156">
        <v>1</v>
      </c>
      <c r="Z12" s="157">
        <f t="shared" si="4"/>
        <v>0</v>
      </c>
      <c r="AB12" s="310">
        <v>1.1000000000000001</v>
      </c>
      <c r="AC12" s="212">
        <f>SUM(K12:T12)*AB12</f>
        <v>0</v>
      </c>
      <c r="AD12" s="210">
        <f>K12*$H$12</f>
        <v>0</v>
      </c>
      <c r="AE12" s="210">
        <f t="shared" si="5"/>
        <v>0</v>
      </c>
      <c r="AF12" s="210">
        <f t="shared" si="6"/>
        <v>0</v>
      </c>
      <c r="AG12" s="210">
        <f t="shared" si="7"/>
        <v>0</v>
      </c>
      <c r="AH12" s="210">
        <f t="shared" si="8"/>
        <v>0</v>
      </c>
      <c r="AI12" s="210">
        <f t="shared" si="9"/>
        <v>0</v>
      </c>
      <c r="AJ12" s="210">
        <f t="shared" si="10"/>
        <v>0</v>
      </c>
      <c r="AK12" s="210">
        <f t="shared" si="11"/>
        <v>0</v>
      </c>
      <c r="AL12" s="210">
        <f t="shared" si="12"/>
        <v>0</v>
      </c>
      <c r="AM12" s="210">
        <f t="shared" si="13"/>
        <v>0</v>
      </c>
      <c r="AN12" s="217">
        <v>1</v>
      </c>
      <c r="AO12" s="280">
        <v>20</v>
      </c>
      <c r="AP12" s="343"/>
      <c r="AQ12" s="280"/>
      <c r="AR12" s="128">
        <v>8</v>
      </c>
      <c r="AS12" s="214">
        <v>2</v>
      </c>
      <c r="AT12" s="128"/>
      <c r="AU12" s="214"/>
      <c r="AV12" s="128"/>
      <c r="AW12" s="214"/>
      <c r="AX12" s="128"/>
      <c r="AY12" s="214"/>
      <c r="BA12" s="8">
        <f t="shared" si="14"/>
        <v>0</v>
      </c>
      <c r="BB12" s="8">
        <f t="shared" si="15"/>
        <v>0</v>
      </c>
      <c r="BC12" s="8">
        <f t="shared" si="16"/>
        <v>0</v>
      </c>
      <c r="BD12" s="8">
        <f t="shared" si="17"/>
        <v>0</v>
      </c>
      <c r="BE12" s="8">
        <f t="shared" si="18"/>
        <v>0</v>
      </c>
      <c r="BF12" s="8">
        <f t="shared" si="19"/>
        <v>0</v>
      </c>
      <c r="BG12" s="8">
        <f t="shared" si="20"/>
        <v>0</v>
      </c>
      <c r="BH12" s="8">
        <f t="shared" si="21"/>
        <v>0</v>
      </c>
      <c r="BI12" s="8"/>
      <c r="BJ12" s="99">
        <f t="shared" si="22"/>
        <v>0</v>
      </c>
      <c r="BK12" s="99">
        <f t="shared" si="23"/>
        <v>0</v>
      </c>
      <c r="BL12" s="99"/>
      <c r="BM12" s="8">
        <f t="shared" si="24"/>
        <v>0</v>
      </c>
      <c r="BN12" s="8">
        <f t="shared" si="25"/>
        <v>0</v>
      </c>
      <c r="BO12" s="8">
        <f t="shared" si="26"/>
        <v>0</v>
      </c>
      <c r="BP12" s="8">
        <f t="shared" si="27"/>
        <v>0</v>
      </c>
      <c r="BQ12" s="8">
        <f t="shared" si="28"/>
        <v>0</v>
      </c>
      <c r="BR12" s="8">
        <f t="shared" si="29"/>
        <v>0</v>
      </c>
      <c r="BS12" s="8">
        <f t="shared" si="30"/>
        <v>0</v>
      </c>
      <c r="BT12" s="8">
        <f t="shared" si="31"/>
        <v>0</v>
      </c>
      <c r="BU12" s="8">
        <f t="shared" si="32"/>
        <v>0</v>
      </c>
      <c r="BV12" s="8">
        <f t="shared" si="33"/>
        <v>0</v>
      </c>
      <c r="BW12" s="8">
        <f t="shared" si="34"/>
        <v>0</v>
      </c>
      <c r="BX12" s="8">
        <f t="shared" si="35"/>
        <v>0</v>
      </c>
      <c r="BY12" s="8">
        <f t="shared" si="36"/>
        <v>0</v>
      </c>
      <c r="BZ12" s="8">
        <f t="shared" si="37"/>
        <v>0</v>
      </c>
      <c r="CA12" s="8">
        <f t="shared" si="38"/>
        <v>0</v>
      </c>
      <c r="CB12" s="8">
        <f t="shared" si="39"/>
        <v>0</v>
      </c>
      <c r="CC12" s="8"/>
    </row>
    <row r="13" spans="1:82" s="5" customFormat="1" ht="57" customHeight="1">
      <c r="A13" s="8"/>
      <c r="B13" s="213" t="s">
        <v>8</v>
      </c>
      <c r="C13" s="8"/>
      <c r="D13" s="174" t="s">
        <v>215</v>
      </c>
      <c r="E13" s="312"/>
      <c r="F13" s="179" t="s">
        <v>171</v>
      </c>
      <c r="G13" s="100" t="s">
        <v>79</v>
      </c>
      <c r="H13" s="100">
        <v>10</v>
      </c>
      <c r="I13" s="179" t="s">
        <v>234</v>
      </c>
      <c r="J13" s="261">
        <v>66.36448</v>
      </c>
      <c r="K13" s="313"/>
      <c r="L13" s="314"/>
      <c r="M13" s="389"/>
      <c r="N13" s="313"/>
      <c r="O13" s="392"/>
      <c r="P13" s="247"/>
      <c r="Q13" s="274"/>
      <c r="R13" s="275"/>
      <c r="S13" s="274"/>
      <c r="T13" s="273"/>
      <c r="U13" s="329">
        <f t="shared" si="40"/>
        <v>0</v>
      </c>
      <c r="V13" s="99" t="str">
        <f t="shared" si="41"/>
        <v>No</v>
      </c>
      <c r="W13" s="315" t="str">
        <f t="shared" si="3"/>
        <v>Yes</v>
      </c>
      <c r="Y13" s="156">
        <v>1</v>
      </c>
      <c r="Z13" s="157">
        <f t="shared" si="4"/>
        <v>0</v>
      </c>
      <c r="AB13" s="310">
        <v>1.85</v>
      </c>
      <c r="AC13" s="212">
        <f t="shared" ref="AC13:AC29" si="42">SUM(K13:T13)*AB13</f>
        <v>0</v>
      </c>
      <c r="AD13" s="210">
        <f>K13*H13</f>
        <v>0</v>
      </c>
      <c r="AE13" s="210">
        <f t="shared" si="5"/>
        <v>0</v>
      </c>
      <c r="AF13" s="210">
        <f t="shared" si="6"/>
        <v>0</v>
      </c>
      <c r="AG13" s="210">
        <f t="shared" si="7"/>
        <v>0</v>
      </c>
      <c r="AH13" s="210">
        <f t="shared" si="8"/>
        <v>0</v>
      </c>
      <c r="AI13" s="210">
        <f t="shared" si="9"/>
        <v>0</v>
      </c>
      <c r="AJ13" s="210">
        <f t="shared" si="10"/>
        <v>0</v>
      </c>
      <c r="AK13" s="210">
        <f t="shared" si="11"/>
        <v>0</v>
      </c>
      <c r="AL13" s="210">
        <f t="shared" si="12"/>
        <v>0</v>
      </c>
      <c r="AM13" s="210">
        <f t="shared" si="13"/>
        <v>0</v>
      </c>
      <c r="AN13" s="102">
        <v>1</v>
      </c>
      <c r="AO13" s="280">
        <v>26</v>
      </c>
      <c r="AP13" s="343"/>
      <c r="AQ13" s="280"/>
      <c r="AR13" s="128">
        <v>5</v>
      </c>
      <c r="AS13" s="214">
        <v>5</v>
      </c>
      <c r="AT13" s="128"/>
      <c r="AU13" s="214"/>
      <c r="AV13" s="128"/>
      <c r="AW13" s="214"/>
      <c r="AX13" s="128"/>
      <c r="AY13" s="214"/>
      <c r="BA13" s="8">
        <f t="shared" si="14"/>
        <v>0</v>
      </c>
      <c r="BB13" s="8">
        <f t="shared" si="15"/>
        <v>0</v>
      </c>
      <c r="BC13" s="8">
        <f t="shared" si="16"/>
        <v>0</v>
      </c>
      <c r="BD13" s="8">
        <f t="shared" si="17"/>
        <v>0</v>
      </c>
      <c r="BE13" s="8">
        <f t="shared" si="18"/>
        <v>0</v>
      </c>
      <c r="BF13" s="8">
        <f t="shared" si="19"/>
        <v>0</v>
      </c>
      <c r="BG13" s="8">
        <f t="shared" si="20"/>
        <v>0</v>
      </c>
      <c r="BH13" s="8">
        <f t="shared" si="21"/>
        <v>0</v>
      </c>
      <c r="BI13" s="8"/>
      <c r="BJ13" s="99">
        <f t="shared" si="22"/>
        <v>0</v>
      </c>
      <c r="BK13" s="99">
        <f t="shared" si="23"/>
        <v>0</v>
      </c>
      <c r="BL13" s="99"/>
      <c r="BM13" s="8">
        <f t="shared" si="24"/>
        <v>0</v>
      </c>
      <c r="BN13" s="8">
        <f t="shared" si="25"/>
        <v>0</v>
      </c>
      <c r="BO13" s="8">
        <f t="shared" si="26"/>
        <v>0</v>
      </c>
      <c r="BP13" s="8">
        <f t="shared" si="27"/>
        <v>0</v>
      </c>
      <c r="BQ13" s="8">
        <f t="shared" si="28"/>
        <v>0</v>
      </c>
      <c r="BR13" s="8">
        <f t="shared" si="29"/>
        <v>0</v>
      </c>
      <c r="BS13" s="8">
        <f t="shared" si="30"/>
        <v>0</v>
      </c>
      <c r="BT13" s="8">
        <f t="shared" si="31"/>
        <v>0</v>
      </c>
      <c r="BU13" s="8">
        <f t="shared" si="32"/>
        <v>0</v>
      </c>
      <c r="BV13" s="8">
        <f t="shared" si="33"/>
        <v>0</v>
      </c>
      <c r="BW13" s="8">
        <f t="shared" si="34"/>
        <v>0</v>
      </c>
      <c r="BX13" s="8">
        <f t="shared" si="35"/>
        <v>0</v>
      </c>
      <c r="BY13" s="8">
        <f t="shared" si="36"/>
        <v>0</v>
      </c>
      <c r="BZ13" s="8">
        <f t="shared" si="37"/>
        <v>0</v>
      </c>
      <c r="CA13" s="8">
        <f t="shared" si="38"/>
        <v>0</v>
      </c>
      <c r="CB13" s="8">
        <f t="shared" si="39"/>
        <v>0</v>
      </c>
      <c r="CC13" s="8"/>
      <c r="CD13" s="429"/>
    </row>
    <row r="14" spans="1:82" s="5" customFormat="1" ht="57" customHeight="1">
      <c r="A14" s="8"/>
      <c r="B14" s="213" t="s">
        <v>8</v>
      </c>
      <c r="C14" s="8"/>
      <c r="D14" s="259" t="s">
        <v>216</v>
      </c>
      <c r="E14" s="216"/>
      <c r="F14" s="260" t="s">
        <v>82</v>
      </c>
      <c r="G14" s="217" t="s">
        <v>79</v>
      </c>
      <c r="H14" s="217">
        <v>10</v>
      </c>
      <c r="I14" s="260" t="s">
        <v>234</v>
      </c>
      <c r="J14" s="262">
        <v>72.392319999999984</v>
      </c>
      <c r="K14" s="122"/>
      <c r="L14" s="220"/>
      <c r="M14" s="388"/>
      <c r="N14" s="122"/>
      <c r="O14" s="391"/>
      <c r="P14" s="221"/>
      <c r="Q14" s="142"/>
      <c r="R14" s="143"/>
      <c r="S14" s="142"/>
      <c r="T14" s="142"/>
      <c r="U14" s="218">
        <f t="shared" si="40"/>
        <v>0</v>
      </c>
      <c r="V14" s="219" t="str">
        <f t="shared" si="41"/>
        <v>No</v>
      </c>
      <c r="W14" s="157" t="str">
        <f t="shared" si="3"/>
        <v>Yes</v>
      </c>
      <c r="Y14" s="156">
        <v>1</v>
      </c>
      <c r="Z14" s="157">
        <f t="shared" si="4"/>
        <v>0</v>
      </c>
      <c r="AB14" s="310">
        <v>2.2999999999999998</v>
      </c>
      <c r="AC14" s="212">
        <f t="shared" si="42"/>
        <v>0</v>
      </c>
      <c r="AD14" s="210">
        <f>K14*H14</f>
        <v>0</v>
      </c>
      <c r="AE14" s="210">
        <f t="shared" si="5"/>
        <v>0</v>
      </c>
      <c r="AF14" s="210">
        <f t="shared" si="6"/>
        <v>0</v>
      </c>
      <c r="AG14" s="210">
        <f t="shared" si="7"/>
        <v>0</v>
      </c>
      <c r="AH14" s="210">
        <f t="shared" si="8"/>
        <v>0</v>
      </c>
      <c r="AI14" s="210">
        <f t="shared" si="9"/>
        <v>0</v>
      </c>
      <c r="AJ14" s="210">
        <f t="shared" si="10"/>
        <v>0</v>
      </c>
      <c r="AK14" s="210">
        <f t="shared" si="11"/>
        <v>0</v>
      </c>
      <c r="AL14" s="210">
        <f t="shared" si="12"/>
        <v>0</v>
      </c>
      <c r="AM14" s="210">
        <f t="shared" si="13"/>
        <v>0</v>
      </c>
      <c r="AN14" s="102">
        <v>1</v>
      </c>
      <c r="AO14" s="280">
        <v>21</v>
      </c>
      <c r="AP14" s="343"/>
      <c r="AQ14" s="280"/>
      <c r="AR14" s="128">
        <v>5</v>
      </c>
      <c r="AS14" s="214">
        <v>5</v>
      </c>
      <c r="AT14" s="128"/>
      <c r="AU14" s="214"/>
      <c r="AV14" s="128"/>
      <c r="AW14" s="214"/>
      <c r="AX14" s="128"/>
      <c r="AY14" s="214"/>
      <c r="BA14" s="8">
        <f t="shared" si="14"/>
        <v>0</v>
      </c>
      <c r="BB14" s="8">
        <f t="shared" si="15"/>
        <v>0</v>
      </c>
      <c r="BC14" s="8">
        <f t="shared" si="16"/>
        <v>0</v>
      </c>
      <c r="BD14" s="8">
        <f t="shared" si="17"/>
        <v>0</v>
      </c>
      <c r="BE14" s="8">
        <f t="shared" si="18"/>
        <v>0</v>
      </c>
      <c r="BF14" s="8">
        <f t="shared" si="19"/>
        <v>0</v>
      </c>
      <c r="BG14" s="8">
        <f t="shared" si="20"/>
        <v>0</v>
      </c>
      <c r="BH14" s="8">
        <f t="shared" si="21"/>
        <v>0</v>
      </c>
      <c r="BI14" s="8"/>
      <c r="BJ14" s="99">
        <f t="shared" si="22"/>
        <v>0</v>
      </c>
      <c r="BK14" s="99">
        <f t="shared" si="23"/>
        <v>0</v>
      </c>
      <c r="BL14" s="99"/>
      <c r="BM14" s="8">
        <f t="shared" si="24"/>
        <v>0</v>
      </c>
      <c r="BN14" s="8">
        <f t="shared" si="25"/>
        <v>0</v>
      </c>
      <c r="BO14" s="8">
        <f t="shared" si="26"/>
        <v>0</v>
      </c>
      <c r="BP14" s="8">
        <f t="shared" si="27"/>
        <v>0</v>
      </c>
      <c r="BQ14" s="8">
        <f t="shared" si="28"/>
        <v>0</v>
      </c>
      <c r="BR14" s="8">
        <f t="shared" si="29"/>
        <v>0</v>
      </c>
      <c r="BS14" s="8">
        <f t="shared" si="30"/>
        <v>0</v>
      </c>
      <c r="BT14" s="8">
        <f t="shared" si="31"/>
        <v>0</v>
      </c>
      <c r="BU14" s="8">
        <f t="shared" si="32"/>
        <v>0</v>
      </c>
      <c r="BV14" s="8">
        <f t="shared" si="33"/>
        <v>0</v>
      </c>
      <c r="BW14" s="8">
        <f t="shared" si="34"/>
        <v>0</v>
      </c>
      <c r="BX14" s="8">
        <f t="shared" si="35"/>
        <v>0</v>
      </c>
      <c r="BY14" s="8">
        <f t="shared" si="36"/>
        <v>0</v>
      </c>
      <c r="BZ14" s="8">
        <f t="shared" si="37"/>
        <v>0</v>
      </c>
      <c r="CA14" s="8">
        <f t="shared" si="38"/>
        <v>0</v>
      </c>
      <c r="CB14" s="8">
        <f t="shared" si="39"/>
        <v>0</v>
      </c>
      <c r="CC14" s="8"/>
      <c r="CD14" s="429"/>
    </row>
    <row r="15" spans="1:82" s="5" customFormat="1" ht="57" customHeight="1">
      <c r="A15" s="8"/>
      <c r="B15" s="213" t="s">
        <v>8</v>
      </c>
      <c r="C15" s="8"/>
      <c r="D15" s="174" t="s">
        <v>217</v>
      </c>
      <c r="E15" s="312"/>
      <c r="F15" s="179" t="s">
        <v>82</v>
      </c>
      <c r="G15" s="100" t="s">
        <v>79</v>
      </c>
      <c r="H15" s="100">
        <v>10</v>
      </c>
      <c r="I15" s="179" t="s">
        <v>234</v>
      </c>
      <c r="J15" s="261">
        <v>76.410880000000006</v>
      </c>
      <c r="K15" s="313"/>
      <c r="L15" s="314"/>
      <c r="M15" s="389"/>
      <c r="N15" s="313"/>
      <c r="O15" s="392"/>
      <c r="P15" s="247"/>
      <c r="Q15" s="274"/>
      <c r="R15" s="275"/>
      <c r="S15" s="274"/>
      <c r="T15" s="274"/>
      <c r="U15" s="215">
        <f t="shared" ref="U15" si="43">SUM(K15:T15)*J15</f>
        <v>0</v>
      </c>
      <c r="V15" s="99" t="str">
        <f t="shared" ref="V15" si="44">IF(SUM(K15:T15)&gt;0,"Yes","No")</f>
        <v>No</v>
      </c>
      <c r="W15" s="315" t="str">
        <f t="shared" ref="W15" si="45">IF(B15="New","Yes","No")</f>
        <v>Yes</v>
      </c>
      <c r="Y15" s="156">
        <v>1</v>
      </c>
      <c r="Z15" s="157">
        <f t="shared" ref="Z15" si="46">Y15*SUM(K15:T15)</f>
        <v>0</v>
      </c>
      <c r="AB15" s="310">
        <v>2.6</v>
      </c>
      <c r="AC15" s="212">
        <f t="shared" ref="AC15" si="47">SUM(K15:T15)*AB15</f>
        <v>0</v>
      </c>
      <c r="AD15" s="210">
        <f>K15*H15</f>
        <v>0</v>
      </c>
      <c r="AE15" s="210">
        <f t="shared" ref="AE15" si="48">L15*H15</f>
        <v>0</v>
      </c>
      <c r="AF15" s="210">
        <f t="shared" ref="AF15" si="49">M15*H15</f>
        <v>0</v>
      </c>
      <c r="AG15" s="210">
        <f t="shared" ref="AG15" si="50">N15*H15</f>
        <v>0</v>
      </c>
      <c r="AH15" s="210">
        <f t="shared" ref="AH15" si="51">O15*H15</f>
        <v>0</v>
      </c>
      <c r="AI15" s="210">
        <f t="shared" ref="AI15" si="52">P15*H15</f>
        <v>0</v>
      </c>
      <c r="AJ15" s="210">
        <f t="shared" ref="AJ15" si="53">Q15*H15</f>
        <v>0</v>
      </c>
      <c r="AK15" s="210">
        <f t="shared" ref="AK15" si="54">R15*H15</f>
        <v>0</v>
      </c>
      <c r="AL15" s="210">
        <f t="shared" ref="AL15" si="55">S15*H15</f>
        <v>0</v>
      </c>
      <c r="AM15" s="210">
        <f t="shared" ref="AM15" si="56">T15*H15</f>
        <v>0</v>
      </c>
      <c r="AN15" s="102">
        <v>1</v>
      </c>
      <c r="AO15" s="280">
        <v>23</v>
      </c>
      <c r="AP15" s="343"/>
      <c r="AQ15" s="280"/>
      <c r="AR15" s="128">
        <v>6</v>
      </c>
      <c r="AS15" s="214">
        <v>4</v>
      </c>
      <c r="AT15" s="128"/>
      <c r="AU15" s="214"/>
      <c r="AV15" s="128"/>
      <c r="AW15" s="214"/>
      <c r="AX15" s="128"/>
      <c r="AY15" s="214"/>
      <c r="BA15" s="8">
        <f t="shared" ref="BA15" si="57">IF(G15="XS",IF(SUM(K15:T15)&gt;0,SUM(K15:T15),0),0)*H15</f>
        <v>0</v>
      </c>
      <c r="BB15" s="8">
        <f t="shared" ref="BB15" si="58">IF(G15="S",IF(SUM(K15:T15)&gt;0,SUM(K15:T15),0),0)*H15</f>
        <v>0</v>
      </c>
      <c r="BC15" s="8">
        <f t="shared" ref="BC15" si="59">IF(G15="M",IF(SUM(K15:T15)&gt;0,SUM(K15:T15),0),0)*H15</f>
        <v>0</v>
      </c>
      <c r="BD15" s="8">
        <f t="shared" ref="BD15" si="60">IF(G15="L",IF(SUM(K15:T15)&gt;0,SUM(K15:T15),0),0)*H15</f>
        <v>0</v>
      </c>
      <c r="BE15" s="8">
        <f t="shared" ref="BE15" si="61">IF(G15="XL",IF(SUM(K15:T15)&gt;0,SUM(K15:T15),0),0)*H15</f>
        <v>0</v>
      </c>
      <c r="BF15" s="8">
        <f t="shared" ref="BF15" si="62">IF(G15="2XL",IF(SUM(K15:T15)&gt;0,SUM(K15:T15),0),0)*H15</f>
        <v>0</v>
      </c>
      <c r="BG15" s="8">
        <f t="shared" ref="BG15" si="63">IF(G15="3XL",IF(SUM(K15:T15)&gt;0,SUM(K15:T15),0),0)*H15</f>
        <v>0</v>
      </c>
      <c r="BH15" s="8">
        <f t="shared" ref="BH15" si="64">IF(G15="various",IF(SUM(K15:T15)&gt;0,SUM(K15:T15),0),0)*H15</f>
        <v>0</v>
      </c>
      <c r="BI15" s="8"/>
      <c r="BJ15" s="99">
        <f t="shared" ref="BJ15" si="65">IF(E15="",IF(SUM(K15:T15)&gt;0,SUM(K15:T15),0),0)*H15</f>
        <v>0</v>
      </c>
      <c r="BK15" s="99">
        <f t="shared" ref="BK15" si="66">IF(E15="Dual tex.",IF(SUM(K15:T15)&gt;0,SUM(K15:T15),0),0)*H15</f>
        <v>0</v>
      </c>
      <c r="BL15" s="99"/>
      <c r="BM15" s="8">
        <f t="shared" ref="BM15" si="67">IF(F15="sloper",IF(SUM(K15:T15)&gt;0,SUM(K15:T15),0),0)*H15</f>
        <v>0</v>
      </c>
      <c r="BN15" s="8">
        <f t="shared" ref="BN15" si="68">IF(F15="footholds",IF(SUM(K15:T15)&gt;0,SUM(K15:T15),0),0)*H15</f>
        <v>0</v>
      </c>
      <c r="BO15" s="8">
        <f t="shared" ref="BO15" si="69">IF(F15="micros",IF(SUM(K15:T15)&gt;0,SUM(K15:T15),0),0)*H15</f>
        <v>0</v>
      </c>
      <c r="BP15" s="8">
        <f t="shared" ref="BP15" si="70">IF(F15="jug",IF(SUM(K15:T15)&gt;0,SUM(K15:T15),0),0)*H15</f>
        <v>0</v>
      </c>
      <c r="BQ15" s="8">
        <f t="shared" ref="BQ15" si="71">IF(F15="ledge",IF(SUM(K15:T15)&gt;0,SUM(K15:T15),0),0)*H15</f>
        <v>0</v>
      </c>
      <c r="BR15" s="8">
        <f t="shared" ref="BR15" si="72">IF(F15="edge",IF(SUM(K15:T15)&gt;0,SUM(K15:T15),0),0)*H15</f>
        <v>0</v>
      </c>
      <c r="BS15" s="8">
        <f t="shared" ref="BS15" si="73">IF(F15="crimp",IF(SUM(K15:T15)&gt;0,SUM(K15:T15),0),0)*H15</f>
        <v>0</v>
      </c>
      <c r="BT15" s="8">
        <f t="shared" ref="BT15" si="74">IF(F15="incut",IF(SUM(K15:T15)&gt;0,SUM(K15:T15),0),0)*H15</f>
        <v>0</v>
      </c>
      <c r="BU15" s="8">
        <f t="shared" ref="BU15" si="75">IF(F15="dish",IF(SUM(K15:T15)&gt;0,SUM(K15:T15),0),0)*H15</f>
        <v>0</v>
      </c>
      <c r="BV15" s="8">
        <f t="shared" ref="BV15" si="76">IF(F15="pinch",IF(SUM(K15:T15)&gt;0,SUM(K15:T15),0),0)*H15</f>
        <v>0</v>
      </c>
      <c r="BW15" s="8">
        <f t="shared" ref="BW15" si="77">IF(F15="pocket",IF(SUM(K15:T15)&gt;0,SUM(K15:T15),0),0)*H15</f>
        <v>0</v>
      </c>
      <c r="BX15" s="8">
        <f t="shared" ref="BX15" si="78">IF(F15="insert",IF(SUM(K15:T15)&gt;0,SUM(K15:T15),0),0)*H15</f>
        <v>0</v>
      </c>
      <c r="BY15" s="8">
        <f t="shared" ref="BY15" si="79">IF(F15="feature",IF(SUM(K15:T15)&gt;0,SUM(K15:T15),0),0)*H15</f>
        <v>0</v>
      </c>
      <c r="BZ15" s="8">
        <f t="shared" ref="BZ15" si="80">IF(F15="scoop",IF(SUM(K15:T15)&gt;0,SUM(K15:T15),0),0)*H15</f>
        <v>0</v>
      </c>
      <c r="CA15" s="8">
        <f t="shared" ref="CA15" si="81">IF(F15="positive",IF(SUM(K15:T15)&gt;0,SUM(K15:T15),0),0)*H15</f>
        <v>0</v>
      </c>
      <c r="CB15" s="8">
        <f t="shared" ref="CB15" si="82">IF(F15="various",IF(SUM(K15:T15)&gt;0,SUM(K15:T15),0),0)*H15</f>
        <v>0</v>
      </c>
      <c r="CC15" s="8"/>
      <c r="CD15" s="327"/>
    </row>
    <row r="16" spans="1:82" s="7" customFormat="1" ht="57" customHeight="1">
      <c r="A16" s="99"/>
      <c r="B16" s="213" t="s">
        <v>8</v>
      </c>
      <c r="C16" s="8"/>
      <c r="D16" s="259" t="s">
        <v>218</v>
      </c>
      <c r="E16" s="216"/>
      <c r="F16" s="260" t="s">
        <v>82</v>
      </c>
      <c r="G16" s="217" t="s">
        <v>26</v>
      </c>
      <c r="H16" s="217">
        <v>8</v>
      </c>
      <c r="I16" s="260" t="s">
        <v>234</v>
      </c>
      <c r="J16" s="262">
        <v>98.949759999999984</v>
      </c>
      <c r="K16" s="122"/>
      <c r="L16" s="220"/>
      <c r="M16" s="388"/>
      <c r="N16" s="122"/>
      <c r="O16" s="391"/>
      <c r="P16" s="221"/>
      <c r="Q16" s="142"/>
      <c r="R16" s="143"/>
      <c r="S16" s="142"/>
      <c r="T16" s="142"/>
      <c r="U16" s="218">
        <f t="shared" ref="U16:U27" si="83">SUM(K16:T16)*J16</f>
        <v>0</v>
      </c>
      <c r="V16" s="219" t="str">
        <f t="shared" ref="V16:V29" si="84">IF(SUM(K16:T16)&gt;0,"Yes","No")</f>
        <v>No</v>
      </c>
      <c r="W16" s="157" t="str">
        <f t="shared" si="3"/>
        <v>Yes</v>
      </c>
      <c r="X16" s="5"/>
      <c r="Y16" s="156">
        <v>1</v>
      </c>
      <c r="Z16" s="157">
        <f t="shared" si="4"/>
        <v>0</v>
      </c>
      <c r="AB16" s="310">
        <v>4.3</v>
      </c>
      <c r="AC16" s="212">
        <f t="shared" si="42"/>
        <v>0</v>
      </c>
      <c r="AD16" s="210">
        <f t="shared" ref="AD16:AD29" si="85">K16*H16</f>
        <v>0</v>
      </c>
      <c r="AE16" s="210">
        <f t="shared" si="5"/>
        <v>0</v>
      </c>
      <c r="AF16" s="210">
        <f t="shared" si="6"/>
        <v>0</v>
      </c>
      <c r="AG16" s="210">
        <f t="shared" si="7"/>
        <v>0</v>
      </c>
      <c r="AH16" s="210">
        <f t="shared" si="8"/>
        <v>0</v>
      </c>
      <c r="AI16" s="210">
        <f t="shared" si="9"/>
        <v>0</v>
      </c>
      <c r="AJ16" s="210">
        <f t="shared" si="10"/>
        <v>0</v>
      </c>
      <c r="AK16" s="210">
        <f t="shared" si="11"/>
        <v>0</v>
      </c>
      <c r="AL16" s="210">
        <f t="shared" si="12"/>
        <v>0</v>
      </c>
      <c r="AM16" s="210">
        <f t="shared" si="13"/>
        <v>0</v>
      </c>
      <c r="AN16" s="102">
        <v>1</v>
      </c>
      <c r="AO16" s="280">
        <v>24</v>
      </c>
      <c r="AP16" s="343"/>
      <c r="AQ16" s="280"/>
      <c r="AR16" s="128">
        <v>5</v>
      </c>
      <c r="AS16" s="214">
        <v>3</v>
      </c>
      <c r="AT16" s="128"/>
      <c r="AU16" s="214"/>
      <c r="AV16" s="128"/>
      <c r="AW16" s="214"/>
      <c r="AX16" s="128"/>
      <c r="AY16" s="214"/>
      <c r="BA16" s="8">
        <f t="shared" si="14"/>
        <v>0</v>
      </c>
      <c r="BB16" s="8">
        <f t="shared" si="15"/>
        <v>0</v>
      </c>
      <c r="BC16" s="8">
        <f t="shared" si="16"/>
        <v>0</v>
      </c>
      <c r="BD16" s="8">
        <f t="shared" si="17"/>
        <v>0</v>
      </c>
      <c r="BE16" s="8">
        <f t="shared" si="18"/>
        <v>0</v>
      </c>
      <c r="BF16" s="8">
        <f t="shared" si="19"/>
        <v>0</v>
      </c>
      <c r="BG16" s="8">
        <f t="shared" si="20"/>
        <v>0</v>
      </c>
      <c r="BH16" s="8">
        <f t="shared" si="21"/>
        <v>0</v>
      </c>
      <c r="BI16" s="8"/>
      <c r="BJ16" s="99">
        <f t="shared" si="22"/>
        <v>0</v>
      </c>
      <c r="BK16" s="99">
        <f t="shared" si="23"/>
        <v>0</v>
      </c>
      <c r="BL16" s="99"/>
      <c r="BM16" s="8">
        <f t="shared" si="24"/>
        <v>0</v>
      </c>
      <c r="BN16" s="8">
        <f t="shared" si="25"/>
        <v>0</v>
      </c>
      <c r="BO16" s="8">
        <f t="shared" si="26"/>
        <v>0</v>
      </c>
      <c r="BP16" s="8">
        <f t="shared" si="27"/>
        <v>0</v>
      </c>
      <c r="BQ16" s="8">
        <f t="shared" si="28"/>
        <v>0</v>
      </c>
      <c r="BR16" s="8">
        <f t="shared" si="29"/>
        <v>0</v>
      </c>
      <c r="BS16" s="8">
        <f t="shared" si="30"/>
        <v>0</v>
      </c>
      <c r="BT16" s="8">
        <f t="shared" si="31"/>
        <v>0</v>
      </c>
      <c r="BU16" s="8">
        <f t="shared" si="32"/>
        <v>0</v>
      </c>
      <c r="BV16" s="8">
        <f t="shared" si="33"/>
        <v>0</v>
      </c>
      <c r="BW16" s="8">
        <f t="shared" si="34"/>
        <v>0</v>
      </c>
      <c r="BX16" s="8">
        <f t="shared" si="35"/>
        <v>0</v>
      </c>
      <c r="BY16" s="8">
        <f t="shared" si="36"/>
        <v>0</v>
      </c>
      <c r="BZ16" s="8">
        <f t="shared" si="37"/>
        <v>0</v>
      </c>
      <c r="CA16" s="8">
        <f t="shared" si="38"/>
        <v>0</v>
      </c>
      <c r="CB16" s="8">
        <f t="shared" si="39"/>
        <v>0</v>
      </c>
      <c r="CC16" s="8"/>
      <c r="CD16" s="327"/>
    </row>
    <row r="17" spans="1:82" s="7" customFormat="1" ht="57" customHeight="1">
      <c r="A17" s="99"/>
      <c r="B17" s="213" t="s">
        <v>8</v>
      </c>
      <c r="C17" s="8"/>
      <c r="D17" s="174" t="s">
        <v>219</v>
      </c>
      <c r="E17" s="312"/>
      <c r="F17" s="179" t="s">
        <v>82</v>
      </c>
      <c r="G17" s="100" t="s">
        <v>26</v>
      </c>
      <c r="H17" s="100">
        <v>8</v>
      </c>
      <c r="I17" s="179" t="s">
        <v>234</v>
      </c>
      <c r="J17" s="261">
        <v>119.04255999999999</v>
      </c>
      <c r="K17" s="313"/>
      <c r="L17" s="314"/>
      <c r="M17" s="389"/>
      <c r="N17" s="313"/>
      <c r="O17" s="392"/>
      <c r="P17" s="247"/>
      <c r="Q17" s="274"/>
      <c r="R17" s="275"/>
      <c r="S17" s="274"/>
      <c r="T17" s="274"/>
      <c r="U17" s="215">
        <f t="shared" si="83"/>
        <v>0</v>
      </c>
      <c r="V17" s="99" t="str">
        <f t="shared" si="84"/>
        <v>No</v>
      </c>
      <c r="W17" s="315" t="str">
        <f t="shared" si="3"/>
        <v>Yes</v>
      </c>
      <c r="X17" s="5"/>
      <c r="Y17" s="156">
        <v>1</v>
      </c>
      <c r="Z17" s="157">
        <f t="shared" si="4"/>
        <v>0</v>
      </c>
      <c r="AB17" s="310">
        <v>5.8</v>
      </c>
      <c r="AC17" s="212">
        <f t="shared" si="42"/>
        <v>0</v>
      </c>
      <c r="AD17" s="210">
        <f t="shared" si="85"/>
        <v>0</v>
      </c>
      <c r="AE17" s="210">
        <f t="shared" si="5"/>
        <v>0</v>
      </c>
      <c r="AF17" s="210">
        <f t="shared" si="6"/>
        <v>0</v>
      </c>
      <c r="AG17" s="210">
        <f t="shared" si="7"/>
        <v>0</v>
      </c>
      <c r="AH17" s="210">
        <f t="shared" si="8"/>
        <v>0</v>
      </c>
      <c r="AI17" s="210">
        <f t="shared" si="9"/>
        <v>0</v>
      </c>
      <c r="AJ17" s="210">
        <f t="shared" si="10"/>
        <v>0</v>
      </c>
      <c r="AK17" s="210">
        <f t="shared" si="11"/>
        <v>0</v>
      </c>
      <c r="AL17" s="210">
        <f t="shared" si="12"/>
        <v>0</v>
      </c>
      <c r="AM17" s="210">
        <f t="shared" si="13"/>
        <v>0</v>
      </c>
      <c r="AN17" s="102">
        <v>1</v>
      </c>
      <c r="AO17" s="280">
        <v>24</v>
      </c>
      <c r="AP17" s="343"/>
      <c r="AQ17" s="280"/>
      <c r="AR17" s="128">
        <v>4</v>
      </c>
      <c r="AS17" s="214">
        <v>3</v>
      </c>
      <c r="AT17" s="128">
        <v>1</v>
      </c>
      <c r="AU17" s="214"/>
      <c r="AV17" s="128"/>
      <c r="AW17" s="214"/>
      <c r="AX17" s="128"/>
      <c r="AY17" s="214"/>
      <c r="BA17" s="8">
        <f t="shared" si="14"/>
        <v>0</v>
      </c>
      <c r="BB17" s="8">
        <f t="shared" si="15"/>
        <v>0</v>
      </c>
      <c r="BC17" s="8">
        <f t="shared" si="16"/>
        <v>0</v>
      </c>
      <c r="BD17" s="8">
        <f t="shared" si="17"/>
        <v>0</v>
      </c>
      <c r="BE17" s="8">
        <f t="shared" si="18"/>
        <v>0</v>
      </c>
      <c r="BF17" s="8">
        <f t="shared" si="19"/>
        <v>0</v>
      </c>
      <c r="BG17" s="8">
        <f t="shared" si="20"/>
        <v>0</v>
      </c>
      <c r="BH17" s="8">
        <f t="shared" si="21"/>
        <v>0</v>
      </c>
      <c r="BI17" s="8"/>
      <c r="BJ17" s="99">
        <f t="shared" si="22"/>
        <v>0</v>
      </c>
      <c r="BK17" s="99">
        <f t="shared" si="23"/>
        <v>0</v>
      </c>
      <c r="BL17" s="99"/>
      <c r="BM17" s="8">
        <f t="shared" si="24"/>
        <v>0</v>
      </c>
      <c r="BN17" s="8">
        <f t="shared" si="25"/>
        <v>0</v>
      </c>
      <c r="BO17" s="8">
        <f t="shared" si="26"/>
        <v>0</v>
      </c>
      <c r="BP17" s="8">
        <f t="shared" si="27"/>
        <v>0</v>
      </c>
      <c r="BQ17" s="8">
        <f t="shared" si="28"/>
        <v>0</v>
      </c>
      <c r="BR17" s="8">
        <f t="shared" si="29"/>
        <v>0</v>
      </c>
      <c r="BS17" s="8">
        <f t="shared" si="30"/>
        <v>0</v>
      </c>
      <c r="BT17" s="8">
        <f t="shared" si="31"/>
        <v>0</v>
      </c>
      <c r="BU17" s="8">
        <f t="shared" si="32"/>
        <v>0</v>
      </c>
      <c r="BV17" s="8">
        <f t="shared" si="33"/>
        <v>0</v>
      </c>
      <c r="BW17" s="8">
        <f t="shared" si="34"/>
        <v>0</v>
      </c>
      <c r="BX17" s="8">
        <f t="shared" si="35"/>
        <v>0</v>
      </c>
      <c r="BY17" s="8">
        <f t="shared" si="36"/>
        <v>0</v>
      </c>
      <c r="BZ17" s="8">
        <f t="shared" si="37"/>
        <v>0</v>
      </c>
      <c r="CA17" s="8">
        <f t="shared" si="38"/>
        <v>0</v>
      </c>
      <c r="CB17" s="8">
        <f t="shared" si="39"/>
        <v>0</v>
      </c>
      <c r="CC17" s="8"/>
      <c r="CD17" s="327"/>
    </row>
    <row r="18" spans="1:82" s="5" customFormat="1" ht="57" customHeight="1">
      <c r="A18" s="8"/>
      <c r="B18" s="213" t="s">
        <v>8</v>
      </c>
      <c r="C18" s="8"/>
      <c r="D18" s="259" t="s">
        <v>220</v>
      </c>
      <c r="E18" s="216"/>
      <c r="F18" s="260" t="s">
        <v>82</v>
      </c>
      <c r="G18" s="217" t="s">
        <v>26</v>
      </c>
      <c r="H18" s="217">
        <v>8</v>
      </c>
      <c r="I18" s="260" t="s">
        <v>234</v>
      </c>
      <c r="J18" s="262">
        <v>135.79</v>
      </c>
      <c r="K18" s="122"/>
      <c r="L18" s="220"/>
      <c r="M18" s="388"/>
      <c r="N18" s="122"/>
      <c r="O18" s="391"/>
      <c r="P18" s="221"/>
      <c r="Q18" s="142"/>
      <c r="R18" s="143"/>
      <c r="S18" s="142"/>
      <c r="T18" s="142"/>
      <c r="U18" s="218">
        <f t="shared" si="83"/>
        <v>0</v>
      </c>
      <c r="V18" s="219" t="str">
        <f>IF(SUM(K18:T18)&gt;0,"Yes","No")</f>
        <v>No</v>
      </c>
      <c r="W18" s="157" t="str">
        <f t="shared" si="3"/>
        <v>Yes</v>
      </c>
      <c r="Y18" s="156">
        <v>1</v>
      </c>
      <c r="Z18" s="157">
        <f t="shared" si="4"/>
        <v>0</v>
      </c>
      <c r="AB18" s="310">
        <v>7.05</v>
      </c>
      <c r="AC18" s="212">
        <f t="shared" si="42"/>
        <v>0</v>
      </c>
      <c r="AD18" s="210">
        <f t="shared" si="85"/>
        <v>0</v>
      </c>
      <c r="AE18" s="210">
        <f t="shared" si="5"/>
        <v>0</v>
      </c>
      <c r="AF18" s="210">
        <f t="shared" si="6"/>
        <v>0</v>
      </c>
      <c r="AG18" s="210">
        <f t="shared" si="7"/>
        <v>0</v>
      </c>
      <c r="AH18" s="210">
        <f t="shared" si="8"/>
        <v>0</v>
      </c>
      <c r="AI18" s="210">
        <f t="shared" si="9"/>
        <v>0</v>
      </c>
      <c r="AJ18" s="210">
        <f t="shared" si="10"/>
        <v>0</v>
      </c>
      <c r="AK18" s="210">
        <f t="shared" si="11"/>
        <v>0</v>
      </c>
      <c r="AL18" s="210">
        <f t="shared" si="12"/>
        <v>0</v>
      </c>
      <c r="AM18" s="210">
        <f t="shared" si="13"/>
        <v>0</v>
      </c>
      <c r="AN18" s="102">
        <v>1</v>
      </c>
      <c r="AO18" s="280">
        <v>24</v>
      </c>
      <c r="AP18" s="343"/>
      <c r="AQ18" s="280"/>
      <c r="AR18" s="128"/>
      <c r="AS18" s="214">
        <v>1</v>
      </c>
      <c r="AT18" s="128">
        <v>5</v>
      </c>
      <c r="AU18" s="214">
        <v>2</v>
      </c>
      <c r="AV18" s="128"/>
      <c r="AW18" s="214"/>
      <c r="AX18" s="128"/>
      <c r="AY18" s="214"/>
      <c r="BA18" s="8">
        <f t="shared" si="14"/>
        <v>0</v>
      </c>
      <c r="BB18" s="8">
        <f t="shared" si="15"/>
        <v>0</v>
      </c>
      <c r="BC18" s="8">
        <f t="shared" si="16"/>
        <v>0</v>
      </c>
      <c r="BD18" s="8">
        <f t="shared" si="17"/>
        <v>0</v>
      </c>
      <c r="BE18" s="8">
        <f t="shared" si="18"/>
        <v>0</v>
      </c>
      <c r="BF18" s="8">
        <f t="shared" si="19"/>
        <v>0</v>
      </c>
      <c r="BG18" s="8">
        <f t="shared" si="20"/>
        <v>0</v>
      </c>
      <c r="BH18" s="8">
        <f t="shared" si="21"/>
        <v>0</v>
      </c>
      <c r="BI18" s="8"/>
      <c r="BJ18" s="99">
        <f t="shared" si="22"/>
        <v>0</v>
      </c>
      <c r="BK18" s="99">
        <f t="shared" si="23"/>
        <v>0</v>
      </c>
      <c r="BL18" s="99"/>
      <c r="BM18" s="8">
        <f t="shared" si="24"/>
        <v>0</v>
      </c>
      <c r="BN18" s="8">
        <f t="shared" si="25"/>
        <v>0</v>
      </c>
      <c r="BO18" s="8">
        <f t="shared" si="26"/>
        <v>0</v>
      </c>
      <c r="BP18" s="8">
        <f t="shared" si="27"/>
        <v>0</v>
      </c>
      <c r="BQ18" s="8">
        <f t="shared" si="28"/>
        <v>0</v>
      </c>
      <c r="BR18" s="8">
        <f t="shared" si="29"/>
        <v>0</v>
      </c>
      <c r="BS18" s="8">
        <f t="shared" si="30"/>
        <v>0</v>
      </c>
      <c r="BT18" s="8">
        <f t="shared" si="31"/>
        <v>0</v>
      </c>
      <c r="BU18" s="8">
        <f t="shared" si="32"/>
        <v>0</v>
      </c>
      <c r="BV18" s="8">
        <f t="shared" si="33"/>
        <v>0</v>
      </c>
      <c r="BW18" s="8">
        <f t="shared" si="34"/>
        <v>0</v>
      </c>
      <c r="BX18" s="8">
        <f t="shared" si="35"/>
        <v>0</v>
      </c>
      <c r="BY18" s="8">
        <f t="shared" si="36"/>
        <v>0</v>
      </c>
      <c r="BZ18" s="8">
        <f t="shared" si="37"/>
        <v>0</v>
      </c>
      <c r="CA18" s="8">
        <f t="shared" si="38"/>
        <v>0</v>
      </c>
      <c r="CB18" s="8">
        <f t="shared" si="39"/>
        <v>0</v>
      </c>
      <c r="CC18" s="8"/>
    </row>
    <row r="19" spans="1:82" s="5" customFormat="1" ht="57" customHeight="1">
      <c r="A19" s="8"/>
      <c r="B19" s="213" t="s">
        <v>8</v>
      </c>
      <c r="C19" s="8"/>
      <c r="D19" s="174" t="s">
        <v>221</v>
      </c>
      <c r="E19" s="312"/>
      <c r="F19" s="179" t="s">
        <v>82</v>
      </c>
      <c r="G19" s="100" t="s">
        <v>26</v>
      </c>
      <c r="H19" s="100">
        <v>8</v>
      </c>
      <c r="I19" s="179" t="s">
        <v>234</v>
      </c>
      <c r="J19" s="261">
        <v>170.61408</v>
      </c>
      <c r="K19" s="313"/>
      <c r="L19" s="314"/>
      <c r="M19" s="389"/>
      <c r="N19" s="313"/>
      <c r="O19" s="392"/>
      <c r="P19" s="247"/>
      <c r="Q19" s="274"/>
      <c r="R19" s="275"/>
      <c r="S19" s="274"/>
      <c r="T19" s="274"/>
      <c r="U19" s="215">
        <f t="shared" si="83"/>
        <v>0</v>
      </c>
      <c r="V19" s="99" t="str">
        <f t="shared" si="84"/>
        <v>No</v>
      </c>
      <c r="W19" s="315" t="str">
        <f t="shared" si="3"/>
        <v>Yes</v>
      </c>
      <c r="Y19" s="156">
        <v>1</v>
      </c>
      <c r="Z19" s="157">
        <f t="shared" si="4"/>
        <v>0</v>
      </c>
      <c r="AB19" s="310">
        <v>9.65</v>
      </c>
      <c r="AC19" s="212">
        <f t="shared" si="42"/>
        <v>0</v>
      </c>
      <c r="AD19" s="210">
        <f t="shared" si="85"/>
        <v>0</v>
      </c>
      <c r="AE19" s="210">
        <f t="shared" si="5"/>
        <v>0</v>
      </c>
      <c r="AF19" s="210">
        <f t="shared" si="6"/>
        <v>0</v>
      </c>
      <c r="AG19" s="210">
        <f t="shared" si="7"/>
        <v>0</v>
      </c>
      <c r="AH19" s="210">
        <f t="shared" si="8"/>
        <v>0</v>
      </c>
      <c r="AI19" s="210">
        <f t="shared" si="9"/>
        <v>0</v>
      </c>
      <c r="AJ19" s="210">
        <f t="shared" si="10"/>
        <v>0</v>
      </c>
      <c r="AK19" s="210">
        <f t="shared" si="11"/>
        <v>0</v>
      </c>
      <c r="AL19" s="210">
        <f t="shared" si="12"/>
        <v>0</v>
      </c>
      <c r="AM19" s="210">
        <f t="shared" si="13"/>
        <v>0</v>
      </c>
      <c r="AN19" s="102">
        <v>1</v>
      </c>
      <c r="AO19" s="280">
        <v>16</v>
      </c>
      <c r="AP19" s="343"/>
      <c r="AQ19" s="280"/>
      <c r="AR19" s="128"/>
      <c r="AS19" s="214"/>
      <c r="AT19" s="128">
        <v>4</v>
      </c>
      <c r="AU19" s="214">
        <v>1</v>
      </c>
      <c r="AV19" s="128"/>
      <c r="AW19" s="214"/>
      <c r="AX19" s="128"/>
      <c r="AY19" s="214"/>
      <c r="BA19" s="8">
        <f t="shared" si="14"/>
        <v>0</v>
      </c>
      <c r="BB19" s="8">
        <f t="shared" si="15"/>
        <v>0</v>
      </c>
      <c r="BC19" s="8">
        <f t="shared" si="16"/>
        <v>0</v>
      </c>
      <c r="BD19" s="8">
        <f t="shared" si="17"/>
        <v>0</v>
      </c>
      <c r="BE19" s="8">
        <f t="shared" si="18"/>
        <v>0</v>
      </c>
      <c r="BF19" s="8">
        <f t="shared" si="19"/>
        <v>0</v>
      </c>
      <c r="BG19" s="8">
        <f t="shared" si="20"/>
        <v>0</v>
      </c>
      <c r="BH19" s="8">
        <f t="shared" si="21"/>
        <v>0</v>
      </c>
      <c r="BI19" s="8"/>
      <c r="BJ19" s="99">
        <f t="shared" si="22"/>
        <v>0</v>
      </c>
      <c r="BK19" s="99">
        <f t="shared" si="23"/>
        <v>0</v>
      </c>
      <c r="BL19" s="99"/>
      <c r="BM19" s="8">
        <f t="shared" si="24"/>
        <v>0</v>
      </c>
      <c r="BN19" s="8">
        <f t="shared" si="25"/>
        <v>0</v>
      </c>
      <c r="BO19" s="8">
        <f t="shared" si="26"/>
        <v>0</v>
      </c>
      <c r="BP19" s="8">
        <f t="shared" si="27"/>
        <v>0</v>
      </c>
      <c r="BQ19" s="8">
        <f t="shared" si="28"/>
        <v>0</v>
      </c>
      <c r="BR19" s="8">
        <f t="shared" si="29"/>
        <v>0</v>
      </c>
      <c r="BS19" s="8">
        <f t="shared" si="30"/>
        <v>0</v>
      </c>
      <c r="BT19" s="8">
        <f t="shared" si="31"/>
        <v>0</v>
      </c>
      <c r="BU19" s="8">
        <f t="shared" si="32"/>
        <v>0</v>
      </c>
      <c r="BV19" s="8">
        <f t="shared" si="33"/>
        <v>0</v>
      </c>
      <c r="BW19" s="8">
        <f t="shared" si="34"/>
        <v>0</v>
      </c>
      <c r="BX19" s="8">
        <f t="shared" si="35"/>
        <v>0</v>
      </c>
      <c r="BY19" s="8">
        <f t="shared" si="36"/>
        <v>0</v>
      </c>
      <c r="BZ19" s="8">
        <f t="shared" si="37"/>
        <v>0</v>
      </c>
      <c r="CA19" s="8">
        <f t="shared" si="38"/>
        <v>0</v>
      </c>
      <c r="CB19" s="8">
        <f t="shared" si="39"/>
        <v>0</v>
      </c>
      <c r="CC19" s="8"/>
    </row>
    <row r="20" spans="1:82" s="7" customFormat="1" ht="57" customHeight="1">
      <c r="A20" s="99"/>
      <c r="B20" s="213" t="s">
        <v>8</v>
      </c>
      <c r="C20" s="8"/>
      <c r="D20" s="259" t="s">
        <v>222</v>
      </c>
      <c r="E20" s="216"/>
      <c r="F20" s="260" t="s">
        <v>82</v>
      </c>
      <c r="G20" s="217" t="s">
        <v>26</v>
      </c>
      <c r="H20" s="217">
        <v>5</v>
      </c>
      <c r="I20" s="260" t="s">
        <v>234</v>
      </c>
      <c r="J20" s="262">
        <v>143.47424000000001</v>
      </c>
      <c r="K20" s="122"/>
      <c r="L20" s="220"/>
      <c r="M20" s="388"/>
      <c r="N20" s="122"/>
      <c r="O20" s="393"/>
      <c r="P20" s="221"/>
      <c r="Q20" s="142"/>
      <c r="R20" s="143"/>
      <c r="S20" s="142"/>
      <c r="T20" s="142"/>
      <c r="U20" s="218">
        <f t="shared" si="83"/>
        <v>0</v>
      </c>
      <c r="V20" s="219" t="str">
        <f t="shared" si="84"/>
        <v>No</v>
      </c>
      <c r="W20" s="157" t="str">
        <f t="shared" si="3"/>
        <v>Yes</v>
      </c>
      <c r="X20" s="5"/>
      <c r="Y20" s="156">
        <v>1</v>
      </c>
      <c r="Z20" s="157">
        <f t="shared" si="4"/>
        <v>0</v>
      </c>
      <c r="AB20" s="310">
        <v>7.65</v>
      </c>
      <c r="AC20" s="212">
        <f t="shared" si="42"/>
        <v>0</v>
      </c>
      <c r="AD20" s="210">
        <f t="shared" si="85"/>
        <v>0</v>
      </c>
      <c r="AE20" s="210">
        <f t="shared" si="5"/>
        <v>0</v>
      </c>
      <c r="AF20" s="210">
        <f t="shared" si="6"/>
        <v>0</v>
      </c>
      <c r="AG20" s="210">
        <f t="shared" si="7"/>
        <v>0</v>
      </c>
      <c r="AH20" s="210">
        <f t="shared" si="8"/>
        <v>0</v>
      </c>
      <c r="AI20" s="210">
        <f t="shared" si="9"/>
        <v>0</v>
      </c>
      <c r="AJ20" s="210">
        <f t="shared" si="10"/>
        <v>0</v>
      </c>
      <c r="AK20" s="210">
        <f t="shared" si="11"/>
        <v>0</v>
      </c>
      <c r="AL20" s="210">
        <f t="shared" si="12"/>
        <v>0</v>
      </c>
      <c r="AM20" s="210">
        <f t="shared" si="13"/>
        <v>0</v>
      </c>
      <c r="AN20" s="217">
        <v>1</v>
      </c>
      <c r="AO20" s="280">
        <v>15</v>
      </c>
      <c r="AP20" s="343"/>
      <c r="AQ20" s="280"/>
      <c r="AR20" s="128"/>
      <c r="AS20" s="214"/>
      <c r="AT20" s="128">
        <v>4</v>
      </c>
      <c r="AU20" s="214">
        <v>1</v>
      </c>
      <c r="AV20" s="128"/>
      <c r="AW20" s="214"/>
      <c r="AX20" s="128"/>
      <c r="AY20" s="214"/>
      <c r="BA20" s="8">
        <f t="shared" si="14"/>
        <v>0</v>
      </c>
      <c r="BB20" s="8">
        <f t="shared" si="15"/>
        <v>0</v>
      </c>
      <c r="BC20" s="8">
        <f t="shared" si="16"/>
        <v>0</v>
      </c>
      <c r="BD20" s="8">
        <f t="shared" si="17"/>
        <v>0</v>
      </c>
      <c r="BE20" s="8">
        <f t="shared" si="18"/>
        <v>0</v>
      </c>
      <c r="BF20" s="8">
        <f t="shared" si="19"/>
        <v>0</v>
      </c>
      <c r="BG20" s="8">
        <f t="shared" si="20"/>
        <v>0</v>
      </c>
      <c r="BH20" s="8">
        <f t="shared" si="21"/>
        <v>0</v>
      </c>
      <c r="BI20" s="8"/>
      <c r="BJ20" s="99">
        <f t="shared" si="22"/>
        <v>0</v>
      </c>
      <c r="BK20" s="99">
        <f t="shared" si="23"/>
        <v>0</v>
      </c>
      <c r="BL20" s="99"/>
      <c r="BM20" s="8">
        <f t="shared" si="24"/>
        <v>0</v>
      </c>
      <c r="BN20" s="8">
        <f t="shared" si="25"/>
        <v>0</v>
      </c>
      <c r="BO20" s="8">
        <f t="shared" si="26"/>
        <v>0</v>
      </c>
      <c r="BP20" s="8">
        <f t="shared" si="27"/>
        <v>0</v>
      </c>
      <c r="BQ20" s="8">
        <f t="shared" si="28"/>
        <v>0</v>
      </c>
      <c r="BR20" s="8">
        <f t="shared" si="29"/>
        <v>0</v>
      </c>
      <c r="BS20" s="8">
        <f t="shared" si="30"/>
        <v>0</v>
      </c>
      <c r="BT20" s="8">
        <f t="shared" si="31"/>
        <v>0</v>
      </c>
      <c r="BU20" s="8">
        <f t="shared" si="32"/>
        <v>0</v>
      </c>
      <c r="BV20" s="8">
        <f t="shared" si="33"/>
        <v>0</v>
      </c>
      <c r="BW20" s="8">
        <f t="shared" si="34"/>
        <v>0</v>
      </c>
      <c r="BX20" s="8">
        <f t="shared" si="35"/>
        <v>0</v>
      </c>
      <c r="BY20" s="8">
        <f t="shared" si="36"/>
        <v>0</v>
      </c>
      <c r="BZ20" s="8">
        <f t="shared" si="37"/>
        <v>0</v>
      </c>
      <c r="CA20" s="8">
        <f t="shared" si="38"/>
        <v>0</v>
      </c>
      <c r="CB20" s="8">
        <f t="shared" si="39"/>
        <v>0</v>
      </c>
      <c r="CC20" s="8"/>
    </row>
    <row r="21" spans="1:82" s="7" customFormat="1" ht="57" customHeight="1">
      <c r="A21" s="99"/>
      <c r="B21" s="213" t="s">
        <v>8</v>
      </c>
      <c r="C21" s="8"/>
      <c r="D21" s="174" t="s">
        <v>223</v>
      </c>
      <c r="E21" s="312"/>
      <c r="F21" s="179" t="s">
        <v>82</v>
      </c>
      <c r="G21" s="100" t="s">
        <v>26</v>
      </c>
      <c r="H21" s="100">
        <v>5</v>
      </c>
      <c r="I21" s="179" t="s">
        <v>234</v>
      </c>
      <c r="J21" s="261">
        <v>118.69311999999999</v>
      </c>
      <c r="K21" s="313"/>
      <c r="L21" s="314"/>
      <c r="M21" s="389"/>
      <c r="N21" s="313"/>
      <c r="O21" s="394"/>
      <c r="P21" s="247"/>
      <c r="Q21" s="274"/>
      <c r="R21" s="275"/>
      <c r="S21" s="274"/>
      <c r="T21" s="274"/>
      <c r="U21" s="215">
        <f t="shared" si="83"/>
        <v>0</v>
      </c>
      <c r="V21" s="99" t="str">
        <f t="shared" si="84"/>
        <v>No</v>
      </c>
      <c r="W21" s="315" t="str">
        <f t="shared" si="3"/>
        <v>Yes</v>
      </c>
      <c r="X21" s="5"/>
      <c r="Y21" s="156">
        <v>1</v>
      </c>
      <c r="Z21" s="157">
        <f t="shared" si="4"/>
        <v>0</v>
      </c>
      <c r="AB21" s="310">
        <v>5.8</v>
      </c>
      <c r="AC21" s="212">
        <f t="shared" si="42"/>
        <v>0</v>
      </c>
      <c r="AD21" s="210">
        <f t="shared" si="85"/>
        <v>0</v>
      </c>
      <c r="AE21" s="210">
        <f t="shared" si="5"/>
        <v>0</v>
      </c>
      <c r="AF21" s="210">
        <f t="shared" si="6"/>
        <v>0</v>
      </c>
      <c r="AG21" s="210">
        <f t="shared" si="7"/>
        <v>0</v>
      </c>
      <c r="AH21" s="210">
        <f t="shared" si="8"/>
        <v>0</v>
      </c>
      <c r="AI21" s="210">
        <f t="shared" si="9"/>
        <v>0</v>
      </c>
      <c r="AJ21" s="210">
        <f t="shared" si="10"/>
        <v>0</v>
      </c>
      <c r="AK21" s="210">
        <f t="shared" si="11"/>
        <v>0</v>
      </c>
      <c r="AL21" s="210">
        <f t="shared" si="12"/>
        <v>0</v>
      </c>
      <c r="AM21" s="210">
        <f t="shared" si="13"/>
        <v>0</v>
      </c>
      <c r="AN21" s="217">
        <v>1</v>
      </c>
      <c r="AO21" s="280">
        <v>15</v>
      </c>
      <c r="AP21" s="343"/>
      <c r="AQ21" s="280"/>
      <c r="AR21" s="128"/>
      <c r="AS21" s="214"/>
      <c r="AT21" s="128">
        <v>1</v>
      </c>
      <c r="AU21" s="214">
        <v>4</v>
      </c>
      <c r="AV21" s="128"/>
      <c r="AW21" s="214"/>
      <c r="AX21" s="128"/>
      <c r="AY21" s="214"/>
      <c r="BA21" s="8">
        <f t="shared" si="14"/>
        <v>0</v>
      </c>
      <c r="BB21" s="8">
        <f t="shared" si="15"/>
        <v>0</v>
      </c>
      <c r="BC21" s="8">
        <f t="shared" si="16"/>
        <v>0</v>
      </c>
      <c r="BD21" s="8">
        <f t="shared" si="17"/>
        <v>0</v>
      </c>
      <c r="BE21" s="8">
        <f t="shared" si="18"/>
        <v>0</v>
      </c>
      <c r="BF21" s="8">
        <f t="shared" si="19"/>
        <v>0</v>
      </c>
      <c r="BG21" s="8">
        <f t="shared" si="20"/>
        <v>0</v>
      </c>
      <c r="BH21" s="8">
        <f t="shared" si="21"/>
        <v>0</v>
      </c>
      <c r="BI21" s="8"/>
      <c r="BJ21" s="99">
        <f t="shared" si="22"/>
        <v>0</v>
      </c>
      <c r="BK21" s="99">
        <f t="shared" si="23"/>
        <v>0</v>
      </c>
      <c r="BL21" s="99"/>
      <c r="BM21" s="8">
        <f t="shared" si="24"/>
        <v>0</v>
      </c>
      <c r="BN21" s="8">
        <f t="shared" si="25"/>
        <v>0</v>
      </c>
      <c r="BO21" s="8">
        <f t="shared" si="26"/>
        <v>0</v>
      </c>
      <c r="BP21" s="8">
        <f t="shared" si="27"/>
        <v>0</v>
      </c>
      <c r="BQ21" s="8">
        <f t="shared" si="28"/>
        <v>0</v>
      </c>
      <c r="BR21" s="8">
        <f t="shared" si="29"/>
        <v>0</v>
      </c>
      <c r="BS21" s="8">
        <f t="shared" si="30"/>
        <v>0</v>
      </c>
      <c r="BT21" s="8">
        <f t="shared" si="31"/>
        <v>0</v>
      </c>
      <c r="BU21" s="8">
        <f t="shared" si="32"/>
        <v>0</v>
      </c>
      <c r="BV21" s="8">
        <f t="shared" si="33"/>
        <v>0</v>
      </c>
      <c r="BW21" s="8">
        <f t="shared" si="34"/>
        <v>0</v>
      </c>
      <c r="BX21" s="8">
        <f t="shared" si="35"/>
        <v>0</v>
      </c>
      <c r="BY21" s="8">
        <f t="shared" si="36"/>
        <v>0</v>
      </c>
      <c r="BZ21" s="8">
        <f t="shared" si="37"/>
        <v>0</v>
      </c>
      <c r="CA21" s="8">
        <f t="shared" si="38"/>
        <v>0</v>
      </c>
      <c r="CB21" s="8">
        <f t="shared" si="39"/>
        <v>0</v>
      </c>
      <c r="CC21" s="8"/>
    </row>
    <row r="22" spans="1:82" s="7" customFormat="1" ht="57" customHeight="1">
      <c r="A22" s="99"/>
      <c r="B22" s="213" t="s">
        <v>8</v>
      </c>
      <c r="C22" s="8"/>
      <c r="D22" s="259" t="s">
        <v>224</v>
      </c>
      <c r="E22" s="216"/>
      <c r="F22" s="260" t="s">
        <v>82</v>
      </c>
      <c r="G22" s="217" t="s">
        <v>26</v>
      </c>
      <c r="H22" s="217">
        <v>5</v>
      </c>
      <c r="I22" s="260" t="s">
        <v>234</v>
      </c>
      <c r="J22" s="262">
        <v>154.86000000000001</v>
      </c>
      <c r="K22" s="122"/>
      <c r="L22" s="220"/>
      <c r="M22" s="388"/>
      <c r="N22" s="122"/>
      <c r="O22" s="393"/>
      <c r="P22" s="221"/>
      <c r="Q22" s="142"/>
      <c r="R22" s="143"/>
      <c r="S22" s="142"/>
      <c r="T22" s="142"/>
      <c r="U22" s="218">
        <f t="shared" si="83"/>
        <v>0</v>
      </c>
      <c r="V22" s="219" t="str">
        <f t="shared" si="84"/>
        <v>No</v>
      </c>
      <c r="W22" s="157" t="str">
        <f t="shared" si="3"/>
        <v>Yes</v>
      </c>
      <c r="X22" s="5"/>
      <c r="Y22" s="156">
        <v>1</v>
      </c>
      <c r="Z22" s="157">
        <f t="shared" si="4"/>
        <v>0</v>
      </c>
      <c r="AB22" s="310">
        <v>8.5</v>
      </c>
      <c r="AC22" s="212">
        <f t="shared" si="42"/>
        <v>0</v>
      </c>
      <c r="AD22" s="210">
        <f t="shared" si="85"/>
        <v>0</v>
      </c>
      <c r="AE22" s="210">
        <f t="shared" si="5"/>
        <v>0</v>
      </c>
      <c r="AF22" s="210">
        <f t="shared" si="6"/>
        <v>0</v>
      </c>
      <c r="AG22" s="210">
        <f t="shared" si="7"/>
        <v>0</v>
      </c>
      <c r="AH22" s="210">
        <f t="shared" si="8"/>
        <v>0</v>
      </c>
      <c r="AI22" s="210">
        <f t="shared" si="9"/>
        <v>0</v>
      </c>
      <c r="AJ22" s="210">
        <f t="shared" si="10"/>
        <v>0</v>
      </c>
      <c r="AK22" s="210">
        <f t="shared" si="11"/>
        <v>0</v>
      </c>
      <c r="AL22" s="210">
        <f t="shared" si="12"/>
        <v>0</v>
      </c>
      <c r="AM22" s="210">
        <f t="shared" si="13"/>
        <v>0</v>
      </c>
      <c r="AN22" s="217">
        <v>1</v>
      </c>
      <c r="AO22" s="280">
        <v>15</v>
      </c>
      <c r="AP22" s="343"/>
      <c r="AQ22" s="280"/>
      <c r="AR22" s="128"/>
      <c r="AS22" s="214"/>
      <c r="AT22" s="128"/>
      <c r="AU22" s="214">
        <v>5</v>
      </c>
      <c r="AV22" s="128"/>
      <c r="AW22" s="214"/>
      <c r="AX22" s="128"/>
      <c r="AY22" s="214"/>
      <c r="BA22" s="8">
        <f t="shared" si="14"/>
        <v>0</v>
      </c>
      <c r="BB22" s="8">
        <f t="shared" si="15"/>
        <v>0</v>
      </c>
      <c r="BC22" s="8">
        <f t="shared" si="16"/>
        <v>0</v>
      </c>
      <c r="BD22" s="8">
        <f t="shared" si="17"/>
        <v>0</v>
      </c>
      <c r="BE22" s="8">
        <f t="shared" si="18"/>
        <v>0</v>
      </c>
      <c r="BF22" s="8">
        <f t="shared" si="19"/>
        <v>0</v>
      </c>
      <c r="BG22" s="8">
        <f t="shared" si="20"/>
        <v>0</v>
      </c>
      <c r="BH22" s="8">
        <f t="shared" si="21"/>
        <v>0</v>
      </c>
      <c r="BI22" s="8"/>
      <c r="BJ22" s="99">
        <f t="shared" si="22"/>
        <v>0</v>
      </c>
      <c r="BK22" s="99">
        <f t="shared" si="23"/>
        <v>0</v>
      </c>
      <c r="BL22" s="99"/>
      <c r="BM22" s="8">
        <f t="shared" si="24"/>
        <v>0</v>
      </c>
      <c r="BN22" s="8">
        <f t="shared" si="25"/>
        <v>0</v>
      </c>
      <c r="BO22" s="8">
        <f t="shared" si="26"/>
        <v>0</v>
      </c>
      <c r="BP22" s="8">
        <f t="shared" si="27"/>
        <v>0</v>
      </c>
      <c r="BQ22" s="8">
        <f t="shared" si="28"/>
        <v>0</v>
      </c>
      <c r="BR22" s="8">
        <f t="shared" si="29"/>
        <v>0</v>
      </c>
      <c r="BS22" s="8">
        <f t="shared" si="30"/>
        <v>0</v>
      </c>
      <c r="BT22" s="8">
        <f t="shared" si="31"/>
        <v>0</v>
      </c>
      <c r="BU22" s="8">
        <f t="shared" si="32"/>
        <v>0</v>
      </c>
      <c r="BV22" s="8">
        <f t="shared" si="33"/>
        <v>0</v>
      </c>
      <c r="BW22" s="8">
        <f t="shared" si="34"/>
        <v>0</v>
      </c>
      <c r="BX22" s="8">
        <f t="shared" si="35"/>
        <v>0</v>
      </c>
      <c r="BY22" s="8">
        <f t="shared" si="36"/>
        <v>0</v>
      </c>
      <c r="BZ22" s="8">
        <f t="shared" si="37"/>
        <v>0</v>
      </c>
      <c r="CA22" s="8">
        <f t="shared" si="38"/>
        <v>0</v>
      </c>
      <c r="CB22" s="8">
        <f t="shared" si="39"/>
        <v>0</v>
      </c>
      <c r="CC22" s="8"/>
    </row>
    <row r="23" spans="1:82" s="5" customFormat="1" ht="57" customHeight="1">
      <c r="A23" s="8"/>
      <c r="B23" s="213" t="s">
        <v>8</v>
      </c>
      <c r="C23" s="8"/>
      <c r="D23" s="174" t="s">
        <v>225</v>
      </c>
      <c r="E23" s="312"/>
      <c r="F23" s="179" t="s">
        <v>82</v>
      </c>
      <c r="G23" s="100" t="s">
        <v>26</v>
      </c>
      <c r="H23" s="100">
        <v>5</v>
      </c>
      <c r="I23" s="179" t="s">
        <v>234</v>
      </c>
      <c r="J23" s="261">
        <v>170.93439999999998</v>
      </c>
      <c r="K23" s="313"/>
      <c r="L23" s="314"/>
      <c r="M23" s="389"/>
      <c r="N23" s="313"/>
      <c r="O23" s="392"/>
      <c r="P23" s="247"/>
      <c r="Q23" s="274"/>
      <c r="R23" s="275"/>
      <c r="S23" s="274"/>
      <c r="T23" s="274"/>
      <c r="U23" s="215">
        <f t="shared" si="83"/>
        <v>0</v>
      </c>
      <c r="V23" s="99" t="str">
        <f t="shared" si="84"/>
        <v>No</v>
      </c>
      <c r="W23" s="315" t="str">
        <f t="shared" si="3"/>
        <v>Yes</v>
      </c>
      <c r="Y23" s="156">
        <v>1</v>
      </c>
      <c r="Z23" s="157">
        <f t="shared" si="4"/>
        <v>0</v>
      </c>
      <c r="AB23" s="310">
        <v>9.6999999999999993</v>
      </c>
      <c r="AC23" s="212">
        <f t="shared" si="42"/>
        <v>0</v>
      </c>
      <c r="AD23" s="210">
        <f t="shared" si="85"/>
        <v>0</v>
      </c>
      <c r="AE23" s="210">
        <f t="shared" si="5"/>
        <v>0</v>
      </c>
      <c r="AF23" s="210">
        <f t="shared" si="6"/>
        <v>0</v>
      </c>
      <c r="AG23" s="210">
        <f t="shared" si="7"/>
        <v>0</v>
      </c>
      <c r="AH23" s="210">
        <f t="shared" si="8"/>
        <v>0</v>
      </c>
      <c r="AI23" s="210">
        <f t="shared" si="9"/>
        <v>0</v>
      </c>
      <c r="AJ23" s="210">
        <f t="shared" si="10"/>
        <v>0</v>
      </c>
      <c r="AK23" s="210">
        <f t="shared" si="11"/>
        <v>0</v>
      </c>
      <c r="AL23" s="210">
        <f t="shared" si="12"/>
        <v>0</v>
      </c>
      <c r="AM23" s="210">
        <f t="shared" si="13"/>
        <v>0</v>
      </c>
      <c r="AN23" s="102">
        <v>1</v>
      </c>
      <c r="AO23" s="280">
        <v>10</v>
      </c>
      <c r="AP23" s="343"/>
      <c r="AQ23" s="280"/>
      <c r="AR23" s="128"/>
      <c r="AS23" s="214"/>
      <c r="AT23" s="128">
        <v>5</v>
      </c>
      <c r="AU23" s="214"/>
      <c r="AV23" s="128"/>
      <c r="AW23" s="214"/>
      <c r="AX23" s="128"/>
      <c r="AY23" s="214"/>
      <c r="BA23" s="8">
        <f t="shared" si="14"/>
        <v>0</v>
      </c>
      <c r="BB23" s="8">
        <f t="shared" si="15"/>
        <v>0</v>
      </c>
      <c r="BC23" s="8">
        <f t="shared" si="16"/>
        <v>0</v>
      </c>
      <c r="BD23" s="8">
        <f t="shared" si="17"/>
        <v>0</v>
      </c>
      <c r="BE23" s="8">
        <f t="shared" si="18"/>
        <v>0</v>
      </c>
      <c r="BF23" s="8">
        <f t="shared" si="19"/>
        <v>0</v>
      </c>
      <c r="BG23" s="8">
        <f t="shared" si="20"/>
        <v>0</v>
      </c>
      <c r="BH23" s="8">
        <f t="shared" si="21"/>
        <v>0</v>
      </c>
      <c r="BI23" s="8"/>
      <c r="BJ23" s="99">
        <f t="shared" si="22"/>
        <v>0</v>
      </c>
      <c r="BK23" s="99">
        <f t="shared" si="23"/>
        <v>0</v>
      </c>
      <c r="BL23" s="99"/>
      <c r="BM23" s="8">
        <f t="shared" si="24"/>
        <v>0</v>
      </c>
      <c r="BN23" s="8">
        <f t="shared" si="25"/>
        <v>0</v>
      </c>
      <c r="BO23" s="8">
        <f t="shared" si="26"/>
        <v>0</v>
      </c>
      <c r="BP23" s="8">
        <f t="shared" si="27"/>
        <v>0</v>
      </c>
      <c r="BQ23" s="8">
        <f t="shared" si="28"/>
        <v>0</v>
      </c>
      <c r="BR23" s="8">
        <f t="shared" si="29"/>
        <v>0</v>
      </c>
      <c r="BS23" s="8">
        <f t="shared" si="30"/>
        <v>0</v>
      </c>
      <c r="BT23" s="8">
        <f t="shared" si="31"/>
        <v>0</v>
      </c>
      <c r="BU23" s="8">
        <f t="shared" si="32"/>
        <v>0</v>
      </c>
      <c r="BV23" s="8">
        <f t="shared" si="33"/>
        <v>0</v>
      </c>
      <c r="BW23" s="8">
        <f t="shared" si="34"/>
        <v>0</v>
      </c>
      <c r="BX23" s="8">
        <f t="shared" si="35"/>
        <v>0</v>
      </c>
      <c r="BY23" s="8">
        <f t="shared" si="36"/>
        <v>0</v>
      </c>
      <c r="BZ23" s="8">
        <f t="shared" si="37"/>
        <v>0</v>
      </c>
      <c r="CA23" s="8">
        <f t="shared" si="38"/>
        <v>0</v>
      </c>
      <c r="CB23" s="8">
        <f t="shared" si="39"/>
        <v>0</v>
      </c>
      <c r="CC23" s="8"/>
    </row>
    <row r="24" spans="1:82" s="5" customFormat="1" ht="57" customHeight="1">
      <c r="A24" s="8"/>
      <c r="B24" s="213" t="s">
        <v>8</v>
      </c>
      <c r="C24" s="8"/>
      <c r="D24" s="259" t="s">
        <v>226</v>
      </c>
      <c r="E24" s="216"/>
      <c r="F24" s="260" t="s">
        <v>82</v>
      </c>
      <c r="G24" s="217" t="s">
        <v>26</v>
      </c>
      <c r="H24" s="217">
        <v>5</v>
      </c>
      <c r="I24" s="260" t="s">
        <v>234</v>
      </c>
      <c r="J24" s="262">
        <v>161.55776000000003</v>
      </c>
      <c r="K24" s="122"/>
      <c r="L24" s="220"/>
      <c r="M24" s="388"/>
      <c r="N24" s="122"/>
      <c r="O24" s="391"/>
      <c r="P24" s="221"/>
      <c r="Q24" s="142"/>
      <c r="R24" s="143"/>
      <c r="S24" s="142"/>
      <c r="T24" s="142"/>
      <c r="U24" s="218">
        <f t="shared" si="83"/>
        <v>0</v>
      </c>
      <c r="V24" s="219" t="str">
        <f t="shared" si="84"/>
        <v>No</v>
      </c>
      <c r="W24" s="157" t="str">
        <f t="shared" si="3"/>
        <v>Yes</v>
      </c>
      <c r="Y24" s="156">
        <v>1</v>
      </c>
      <c r="Z24" s="157">
        <f t="shared" si="4"/>
        <v>0</v>
      </c>
      <c r="AB24" s="310">
        <v>9</v>
      </c>
      <c r="AC24" s="212">
        <f t="shared" si="42"/>
        <v>0</v>
      </c>
      <c r="AD24" s="210">
        <f t="shared" si="85"/>
        <v>0</v>
      </c>
      <c r="AE24" s="210">
        <f t="shared" si="5"/>
        <v>0</v>
      </c>
      <c r="AF24" s="210">
        <f t="shared" si="6"/>
        <v>0</v>
      </c>
      <c r="AG24" s="210">
        <f t="shared" si="7"/>
        <v>0</v>
      </c>
      <c r="AH24" s="210">
        <f t="shared" si="8"/>
        <v>0</v>
      </c>
      <c r="AI24" s="210">
        <f t="shared" si="9"/>
        <v>0</v>
      </c>
      <c r="AJ24" s="210">
        <f t="shared" si="10"/>
        <v>0</v>
      </c>
      <c r="AK24" s="210">
        <f t="shared" si="11"/>
        <v>0</v>
      </c>
      <c r="AL24" s="210">
        <f t="shared" si="12"/>
        <v>0</v>
      </c>
      <c r="AM24" s="210">
        <f t="shared" si="13"/>
        <v>0</v>
      </c>
      <c r="AN24" s="102">
        <v>1</v>
      </c>
      <c r="AO24" s="280">
        <v>15</v>
      </c>
      <c r="AP24" s="343"/>
      <c r="AQ24" s="280"/>
      <c r="AR24" s="128"/>
      <c r="AS24" s="214">
        <v>2</v>
      </c>
      <c r="AT24" s="128">
        <v>1</v>
      </c>
      <c r="AU24" s="214"/>
      <c r="AV24" s="128"/>
      <c r="AW24" s="214"/>
      <c r="AX24" s="128"/>
      <c r="AY24" s="214"/>
      <c r="BA24" s="8">
        <f t="shared" si="14"/>
        <v>0</v>
      </c>
      <c r="BB24" s="8">
        <f t="shared" si="15"/>
        <v>0</v>
      </c>
      <c r="BC24" s="8">
        <f t="shared" si="16"/>
        <v>0</v>
      </c>
      <c r="BD24" s="8">
        <f t="shared" si="17"/>
        <v>0</v>
      </c>
      <c r="BE24" s="8">
        <f t="shared" si="18"/>
        <v>0</v>
      </c>
      <c r="BF24" s="8">
        <f t="shared" si="19"/>
        <v>0</v>
      </c>
      <c r="BG24" s="8">
        <f t="shared" si="20"/>
        <v>0</v>
      </c>
      <c r="BH24" s="8">
        <f t="shared" si="21"/>
        <v>0</v>
      </c>
      <c r="BI24" s="8"/>
      <c r="BJ24" s="99">
        <f t="shared" si="22"/>
        <v>0</v>
      </c>
      <c r="BK24" s="99">
        <f t="shared" si="23"/>
        <v>0</v>
      </c>
      <c r="BL24" s="99"/>
      <c r="BM24" s="8">
        <f t="shared" si="24"/>
        <v>0</v>
      </c>
      <c r="BN24" s="8">
        <f t="shared" si="25"/>
        <v>0</v>
      </c>
      <c r="BO24" s="8">
        <f t="shared" si="26"/>
        <v>0</v>
      </c>
      <c r="BP24" s="8">
        <f t="shared" si="27"/>
        <v>0</v>
      </c>
      <c r="BQ24" s="8">
        <f t="shared" si="28"/>
        <v>0</v>
      </c>
      <c r="BR24" s="8">
        <f t="shared" si="29"/>
        <v>0</v>
      </c>
      <c r="BS24" s="8">
        <f t="shared" si="30"/>
        <v>0</v>
      </c>
      <c r="BT24" s="8">
        <f t="shared" si="31"/>
        <v>0</v>
      </c>
      <c r="BU24" s="8">
        <f t="shared" si="32"/>
        <v>0</v>
      </c>
      <c r="BV24" s="8">
        <f t="shared" si="33"/>
        <v>0</v>
      </c>
      <c r="BW24" s="8">
        <f t="shared" si="34"/>
        <v>0</v>
      </c>
      <c r="BX24" s="8">
        <f t="shared" si="35"/>
        <v>0</v>
      </c>
      <c r="BY24" s="8">
        <f t="shared" si="36"/>
        <v>0</v>
      </c>
      <c r="BZ24" s="8">
        <f t="shared" si="37"/>
        <v>0</v>
      </c>
      <c r="CA24" s="8">
        <f t="shared" si="38"/>
        <v>0</v>
      </c>
      <c r="CB24" s="8">
        <f t="shared" si="39"/>
        <v>0</v>
      </c>
      <c r="CC24" s="8"/>
    </row>
    <row r="25" spans="1:82" s="5" customFormat="1" ht="57" customHeight="1">
      <c r="A25" s="8"/>
      <c r="B25" s="213" t="s">
        <v>8</v>
      </c>
      <c r="C25" s="8"/>
      <c r="D25" s="174" t="s">
        <v>227</v>
      </c>
      <c r="E25" s="312"/>
      <c r="F25" s="179" t="s">
        <v>82</v>
      </c>
      <c r="G25" s="100" t="s">
        <v>74</v>
      </c>
      <c r="H25" s="100">
        <v>3</v>
      </c>
      <c r="I25" s="179" t="s">
        <v>234</v>
      </c>
      <c r="J25" s="261">
        <v>134.53440000000001</v>
      </c>
      <c r="K25" s="313"/>
      <c r="L25" s="314"/>
      <c r="M25" s="389"/>
      <c r="N25" s="313"/>
      <c r="O25" s="392"/>
      <c r="P25" s="247"/>
      <c r="Q25" s="274"/>
      <c r="R25" s="275"/>
      <c r="S25" s="274"/>
      <c r="T25" s="274"/>
      <c r="U25" s="215">
        <f t="shared" si="83"/>
        <v>0</v>
      </c>
      <c r="V25" s="99" t="str">
        <f t="shared" si="84"/>
        <v>No</v>
      </c>
      <c r="W25" s="315" t="str">
        <f t="shared" si="3"/>
        <v>Yes</v>
      </c>
      <c r="Y25" s="156">
        <v>1</v>
      </c>
      <c r="Z25" s="157">
        <f t="shared" si="4"/>
        <v>0</v>
      </c>
      <c r="AB25" s="310">
        <v>7</v>
      </c>
      <c r="AC25" s="212">
        <f t="shared" si="42"/>
        <v>0</v>
      </c>
      <c r="AD25" s="210">
        <f t="shared" si="85"/>
        <v>0</v>
      </c>
      <c r="AE25" s="210">
        <f t="shared" si="5"/>
        <v>0</v>
      </c>
      <c r="AF25" s="210">
        <f t="shared" si="6"/>
        <v>0</v>
      </c>
      <c r="AG25" s="210">
        <f t="shared" si="7"/>
        <v>0</v>
      </c>
      <c r="AH25" s="210">
        <f t="shared" si="8"/>
        <v>0</v>
      </c>
      <c r="AI25" s="210">
        <f t="shared" si="9"/>
        <v>0</v>
      </c>
      <c r="AJ25" s="210">
        <f t="shared" si="10"/>
        <v>0</v>
      </c>
      <c r="AK25" s="210">
        <f t="shared" si="11"/>
        <v>0</v>
      </c>
      <c r="AL25" s="210">
        <f t="shared" si="12"/>
        <v>0</v>
      </c>
      <c r="AM25" s="210">
        <f t="shared" si="13"/>
        <v>0</v>
      </c>
      <c r="AN25" s="102">
        <v>1</v>
      </c>
      <c r="AO25" s="280">
        <v>9</v>
      </c>
      <c r="AP25" s="343"/>
      <c r="AQ25" s="280"/>
      <c r="AR25" s="128"/>
      <c r="AS25" s="214">
        <v>1</v>
      </c>
      <c r="AT25" s="128">
        <v>2</v>
      </c>
      <c r="AU25" s="214"/>
      <c r="AV25" s="128"/>
      <c r="AW25" s="214"/>
      <c r="AX25" s="128"/>
      <c r="AY25" s="214"/>
      <c r="BA25" s="8">
        <f t="shared" si="14"/>
        <v>0</v>
      </c>
      <c r="BB25" s="8">
        <f t="shared" si="15"/>
        <v>0</v>
      </c>
      <c r="BC25" s="8">
        <f t="shared" si="16"/>
        <v>0</v>
      </c>
      <c r="BD25" s="8">
        <f t="shared" si="17"/>
        <v>0</v>
      </c>
      <c r="BE25" s="8">
        <f t="shared" si="18"/>
        <v>0</v>
      </c>
      <c r="BF25" s="8">
        <f t="shared" si="19"/>
        <v>0</v>
      </c>
      <c r="BG25" s="8">
        <f t="shared" si="20"/>
        <v>0</v>
      </c>
      <c r="BH25" s="8">
        <f t="shared" si="21"/>
        <v>0</v>
      </c>
      <c r="BI25" s="8"/>
      <c r="BJ25" s="99">
        <f t="shared" si="22"/>
        <v>0</v>
      </c>
      <c r="BK25" s="99">
        <f t="shared" si="23"/>
        <v>0</v>
      </c>
      <c r="BL25" s="99"/>
      <c r="BM25" s="8">
        <f t="shared" si="24"/>
        <v>0</v>
      </c>
      <c r="BN25" s="8">
        <f t="shared" si="25"/>
        <v>0</v>
      </c>
      <c r="BO25" s="8">
        <f t="shared" si="26"/>
        <v>0</v>
      </c>
      <c r="BP25" s="8">
        <f t="shared" si="27"/>
        <v>0</v>
      </c>
      <c r="BQ25" s="8">
        <f t="shared" si="28"/>
        <v>0</v>
      </c>
      <c r="BR25" s="8">
        <f t="shared" si="29"/>
        <v>0</v>
      </c>
      <c r="BS25" s="8">
        <f t="shared" si="30"/>
        <v>0</v>
      </c>
      <c r="BT25" s="8">
        <f t="shared" si="31"/>
        <v>0</v>
      </c>
      <c r="BU25" s="8">
        <f t="shared" si="32"/>
        <v>0</v>
      </c>
      <c r="BV25" s="8">
        <f t="shared" si="33"/>
        <v>0</v>
      </c>
      <c r="BW25" s="8">
        <f t="shared" si="34"/>
        <v>0</v>
      </c>
      <c r="BX25" s="8">
        <f t="shared" si="35"/>
        <v>0</v>
      </c>
      <c r="BY25" s="8">
        <f t="shared" si="36"/>
        <v>0</v>
      </c>
      <c r="BZ25" s="8">
        <f t="shared" si="37"/>
        <v>0</v>
      </c>
      <c r="CA25" s="8">
        <f t="shared" si="38"/>
        <v>0</v>
      </c>
      <c r="CB25" s="8">
        <f t="shared" si="39"/>
        <v>0</v>
      </c>
      <c r="CC25" s="8"/>
    </row>
    <row r="26" spans="1:82" s="5" customFormat="1" ht="57" customHeight="1">
      <c r="A26" s="8"/>
      <c r="B26" s="213" t="s">
        <v>8</v>
      </c>
      <c r="C26" s="8"/>
      <c r="D26" s="259" t="s">
        <v>228</v>
      </c>
      <c r="E26" s="216"/>
      <c r="F26" s="260" t="s">
        <v>82</v>
      </c>
      <c r="G26" s="217" t="s">
        <v>74</v>
      </c>
      <c r="H26" s="217">
        <v>3</v>
      </c>
      <c r="I26" s="260" t="s">
        <v>234</v>
      </c>
      <c r="J26" s="262">
        <v>165.34336000000002</v>
      </c>
      <c r="K26" s="122"/>
      <c r="L26" s="220"/>
      <c r="M26" s="388"/>
      <c r="N26" s="122"/>
      <c r="O26" s="391"/>
      <c r="P26" s="221"/>
      <c r="Q26" s="142"/>
      <c r="R26" s="143"/>
      <c r="S26" s="142"/>
      <c r="T26" s="142"/>
      <c r="U26" s="218">
        <f t="shared" si="83"/>
        <v>0</v>
      </c>
      <c r="V26" s="219" t="str">
        <f t="shared" si="84"/>
        <v>No</v>
      </c>
      <c r="W26" s="157" t="str">
        <f t="shared" si="3"/>
        <v>Yes</v>
      </c>
      <c r="Y26" s="156">
        <v>1</v>
      </c>
      <c r="Z26" s="157">
        <f t="shared" si="4"/>
        <v>0</v>
      </c>
      <c r="AB26" s="310">
        <v>9.3000000000000007</v>
      </c>
      <c r="AC26" s="212">
        <f t="shared" si="42"/>
        <v>0</v>
      </c>
      <c r="AD26" s="210">
        <f t="shared" si="85"/>
        <v>0</v>
      </c>
      <c r="AE26" s="210">
        <f t="shared" si="5"/>
        <v>0</v>
      </c>
      <c r="AF26" s="210">
        <f t="shared" si="6"/>
        <v>0</v>
      </c>
      <c r="AG26" s="210">
        <f t="shared" si="7"/>
        <v>0</v>
      </c>
      <c r="AH26" s="210">
        <f t="shared" si="8"/>
        <v>0</v>
      </c>
      <c r="AI26" s="210">
        <f t="shared" si="9"/>
        <v>0</v>
      </c>
      <c r="AJ26" s="210">
        <f t="shared" si="10"/>
        <v>0</v>
      </c>
      <c r="AK26" s="210">
        <f t="shared" si="11"/>
        <v>0</v>
      </c>
      <c r="AL26" s="210">
        <f t="shared" si="12"/>
        <v>0</v>
      </c>
      <c r="AM26" s="210">
        <f t="shared" si="13"/>
        <v>0</v>
      </c>
      <c r="AN26" s="102">
        <v>1</v>
      </c>
      <c r="AO26" s="280">
        <v>9</v>
      </c>
      <c r="AP26" s="343"/>
      <c r="AQ26" s="280"/>
      <c r="AR26" s="128"/>
      <c r="AS26" s="214">
        <v>1</v>
      </c>
      <c r="AT26" s="128">
        <v>2</v>
      </c>
      <c r="AU26" s="214"/>
      <c r="AV26" s="128"/>
      <c r="AW26" s="214"/>
      <c r="AX26" s="128"/>
      <c r="AY26" s="214"/>
      <c r="BA26" s="8">
        <f t="shared" si="14"/>
        <v>0</v>
      </c>
      <c r="BB26" s="8">
        <f t="shared" si="15"/>
        <v>0</v>
      </c>
      <c r="BC26" s="8">
        <f t="shared" si="16"/>
        <v>0</v>
      </c>
      <c r="BD26" s="8">
        <f t="shared" si="17"/>
        <v>0</v>
      </c>
      <c r="BE26" s="8">
        <f t="shared" si="18"/>
        <v>0</v>
      </c>
      <c r="BF26" s="8">
        <f t="shared" si="19"/>
        <v>0</v>
      </c>
      <c r="BG26" s="8">
        <f t="shared" si="20"/>
        <v>0</v>
      </c>
      <c r="BH26" s="8">
        <f t="shared" si="21"/>
        <v>0</v>
      </c>
      <c r="BI26" s="8"/>
      <c r="BJ26" s="99">
        <f t="shared" si="22"/>
        <v>0</v>
      </c>
      <c r="BK26" s="99">
        <f t="shared" si="23"/>
        <v>0</v>
      </c>
      <c r="BL26" s="99"/>
      <c r="BM26" s="8">
        <f t="shared" si="24"/>
        <v>0</v>
      </c>
      <c r="BN26" s="8">
        <f t="shared" si="25"/>
        <v>0</v>
      </c>
      <c r="BO26" s="8">
        <f t="shared" si="26"/>
        <v>0</v>
      </c>
      <c r="BP26" s="8">
        <f t="shared" si="27"/>
        <v>0</v>
      </c>
      <c r="BQ26" s="8">
        <f t="shared" si="28"/>
        <v>0</v>
      </c>
      <c r="BR26" s="8">
        <f t="shared" si="29"/>
        <v>0</v>
      </c>
      <c r="BS26" s="8">
        <f t="shared" si="30"/>
        <v>0</v>
      </c>
      <c r="BT26" s="8">
        <f t="shared" si="31"/>
        <v>0</v>
      </c>
      <c r="BU26" s="8">
        <f t="shared" si="32"/>
        <v>0</v>
      </c>
      <c r="BV26" s="8">
        <f t="shared" si="33"/>
        <v>0</v>
      </c>
      <c r="BW26" s="8">
        <f t="shared" si="34"/>
        <v>0</v>
      </c>
      <c r="BX26" s="8">
        <f t="shared" si="35"/>
        <v>0</v>
      </c>
      <c r="BY26" s="8">
        <f t="shared" si="36"/>
        <v>0</v>
      </c>
      <c r="BZ26" s="8">
        <f t="shared" si="37"/>
        <v>0</v>
      </c>
      <c r="CA26" s="8">
        <f t="shared" si="38"/>
        <v>0</v>
      </c>
      <c r="CB26" s="8">
        <f t="shared" si="39"/>
        <v>0</v>
      </c>
      <c r="CC26" s="8"/>
    </row>
    <row r="27" spans="1:82" s="5" customFormat="1" ht="57" customHeight="1">
      <c r="A27" s="8"/>
      <c r="B27" s="213" t="s">
        <v>8</v>
      </c>
      <c r="C27" s="8"/>
      <c r="D27" s="174" t="s">
        <v>229</v>
      </c>
      <c r="E27" s="312"/>
      <c r="F27" s="179" t="s">
        <v>82</v>
      </c>
      <c r="G27" s="100" t="s">
        <v>74</v>
      </c>
      <c r="H27" s="100">
        <v>3</v>
      </c>
      <c r="I27" s="179" t="s">
        <v>234</v>
      </c>
      <c r="J27" s="261">
        <v>141.232</v>
      </c>
      <c r="K27" s="313"/>
      <c r="L27" s="314"/>
      <c r="M27" s="389"/>
      <c r="N27" s="313"/>
      <c r="O27" s="392"/>
      <c r="P27" s="247"/>
      <c r="Q27" s="274"/>
      <c r="R27" s="275"/>
      <c r="S27" s="274"/>
      <c r="T27" s="274"/>
      <c r="U27" s="215">
        <f t="shared" si="83"/>
        <v>0</v>
      </c>
      <c r="V27" s="99" t="str">
        <f t="shared" si="84"/>
        <v>No</v>
      </c>
      <c r="W27" s="315" t="str">
        <f t="shared" si="3"/>
        <v>Yes</v>
      </c>
      <c r="Y27" s="156">
        <v>1</v>
      </c>
      <c r="Z27" s="157">
        <f t="shared" si="4"/>
        <v>0</v>
      </c>
      <c r="AB27" s="310">
        <v>7.5</v>
      </c>
      <c r="AC27" s="212">
        <f t="shared" si="42"/>
        <v>0</v>
      </c>
      <c r="AD27" s="210">
        <f t="shared" si="85"/>
        <v>0</v>
      </c>
      <c r="AE27" s="210">
        <f t="shared" si="5"/>
        <v>0</v>
      </c>
      <c r="AF27" s="210">
        <f t="shared" si="6"/>
        <v>0</v>
      </c>
      <c r="AG27" s="210">
        <f t="shared" si="7"/>
        <v>0</v>
      </c>
      <c r="AH27" s="210">
        <f t="shared" si="8"/>
        <v>0</v>
      </c>
      <c r="AI27" s="210">
        <f t="shared" si="9"/>
        <v>0</v>
      </c>
      <c r="AJ27" s="210">
        <f t="shared" si="10"/>
        <v>0</v>
      </c>
      <c r="AK27" s="210">
        <f t="shared" si="11"/>
        <v>0</v>
      </c>
      <c r="AL27" s="210">
        <f t="shared" si="12"/>
        <v>0</v>
      </c>
      <c r="AM27" s="210">
        <f t="shared" si="13"/>
        <v>0</v>
      </c>
      <c r="AN27" s="102">
        <v>1</v>
      </c>
      <c r="AO27" s="280">
        <v>9</v>
      </c>
      <c r="AP27" s="343"/>
      <c r="AQ27" s="280"/>
      <c r="AR27" s="128"/>
      <c r="AS27" s="214">
        <v>1</v>
      </c>
      <c r="AT27" s="128">
        <v>2</v>
      </c>
      <c r="AU27" s="214"/>
      <c r="AV27" s="128"/>
      <c r="AW27" s="214"/>
      <c r="AX27" s="128"/>
      <c r="AY27" s="214"/>
      <c r="BA27" s="8">
        <f t="shared" si="14"/>
        <v>0</v>
      </c>
      <c r="BB27" s="8">
        <f t="shared" si="15"/>
        <v>0</v>
      </c>
      <c r="BC27" s="8">
        <f t="shared" si="16"/>
        <v>0</v>
      </c>
      <c r="BD27" s="8">
        <f t="shared" si="17"/>
        <v>0</v>
      </c>
      <c r="BE27" s="8">
        <f t="shared" si="18"/>
        <v>0</v>
      </c>
      <c r="BF27" s="8">
        <f t="shared" si="19"/>
        <v>0</v>
      </c>
      <c r="BG27" s="8">
        <f t="shared" si="20"/>
        <v>0</v>
      </c>
      <c r="BH27" s="8">
        <f t="shared" si="21"/>
        <v>0</v>
      </c>
      <c r="BI27" s="8"/>
      <c r="BJ27" s="99">
        <f t="shared" si="22"/>
        <v>0</v>
      </c>
      <c r="BK27" s="99">
        <f t="shared" si="23"/>
        <v>0</v>
      </c>
      <c r="BL27" s="99"/>
      <c r="BM27" s="8">
        <f t="shared" si="24"/>
        <v>0</v>
      </c>
      <c r="BN27" s="8">
        <f t="shared" si="25"/>
        <v>0</v>
      </c>
      <c r="BO27" s="8">
        <f t="shared" si="26"/>
        <v>0</v>
      </c>
      <c r="BP27" s="8">
        <f t="shared" si="27"/>
        <v>0</v>
      </c>
      <c r="BQ27" s="8">
        <f t="shared" si="28"/>
        <v>0</v>
      </c>
      <c r="BR27" s="8">
        <f t="shared" si="29"/>
        <v>0</v>
      </c>
      <c r="BS27" s="8">
        <f t="shared" si="30"/>
        <v>0</v>
      </c>
      <c r="BT27" s="8">
        <f t="shared" si="31"/>
        <v>0</v>
      </c>
      <c r="BU27" s="8">
        <f t="shared" si="32"/>
        <v>0</v>
      </c>
      <c r="BV27" s="8">
        <f t="shared" si="33"/>
        <v>0</v>
      </c>
      <c r="BW27" s="8">
        <f t="shared" si="34"/>
        <v>0</v>
      </c>
      <c r="BX27" s="8">
        <f t="shared" si="35"/>
        <v>0</v>
      </c>
      <c r="BY27" s="8">
        <f t="shared" si="36"/>
        <v>0</v>
      </c>
      <c r="BZ27" s="8">
        <f t="shared" si="37"/>
        <v>0</v>
      </c>
      <c r="CA27" s="8">
        <f t="shared" si="38"/>
        <v>0</v>
      </c>
      <c r="CB27" s="8">
        <f t="shared" si="39"/>
        <v>0</v>
      </c>
      <c r="CC27" s="8"/>
    </row>
    <row r="28" spans="1:82" s="7" customFormat="1" ht="57" customHeight="1">
      <c r="A28" s="99"/>
      <c r="B28" s="213" t="s">
        <v>8</v>
      </c>
      <c r="C28" s="8"/>
      <c r="D28" s="259" t="s">
        <v>230</v>
      </c>
      <c r="E28" s="216"/>
      <c r="F28" s="260" t="s">
        <v>82</v>
      </c>
      <c r="G28" s="217" t="s">
        <v>74</v>
      </c>
      <c r="H28" s="217">
        <v>2</v>
      </c>
      <c r="I28" s="260" t="s">
        <v>234</v>
      </c>
      <c r="J28" s="262">
        <v>187.99872000000002</v>
      </c>
      <c r="K28" s="122"/>
      <c r="L28" s="220"/>
      <c r="M28" s="388"/>
      <c r="N28" s="122"/>
      <c r="O28" s="393"/>
      <c r="P28" s="221"/>
      <c r="Q28" s="142"/>
      <c r="R28" s="143"/>
      <c r="S28" s="142"/>
      <c r="T28" s="142"/>
      <c r="U28" s="218">
        <f t="shared" ref="U28:U29" si="86">SUM(K28:T28)*J28</f>
        <v>0</v>
      </c>
      <c r="V28" s="219" t="str">
        <f t="shared" si="84"/>
        <v>No</v>
      </c>
      <c r="W28" s="157" t="str">
        <f t="shared" si="3"/>
        <v>Yes</v>
      </c>
      <c r="X28" s="5"/>
      <c r="Y28" s="156">
        <v>1</v>
      </c>
      <c r="Z28" s="157">
        <f t="shared" ref="Z28:Z29" si="87">Y28*SUM(K28:T28)</f>
        <v>0</v>
      </c>
      <c r="AB28" s="310">
        <v>11</v>
      </c>
      <c r="AC28" s="212">
        <f t="shared" si="42"/>
        <v>0</v>
      </c>
      <c r="AD28" s="210">
        <f t="shared" si="85"/>
        <v>0</v>
      </c>
      <c r="AE28" s="210">
        <f t="shared" si="5"/>
        <v>0</v>
      </c>
      <c r="AF28" s="210">
        <f t="shared" si="6"/>
        <v>0</v>
      </c>
      <c r="AG28" s="210">
        <f t="shared" si="7"/>
        <v>0</v>
      </c>
      <c r="AH28" s="210">
        <f t="shared" si="8"/>
        <v>0</v>
      </c>
      <c r="AI28" s="210">
        <f t="shared" si="9"/>
        <v>0</v>
      </c>
      <c r="AJ28" s="210">
        <f t="shared" si="10"/>
        <v>0</v>
      </c>
      <c r="AK28" s="210">
        <f t="shared" si="11"/>
        <v>0</v>
      </c>
      <c r="AL28" s="210">
        <f t="shared" si="12"/>
        <v>0</v>
      </c>
      <c r="AM28" s="210">
        <f t="shared" si="13"/>
        <v>0</v>
      </c>
      <c r="AN28" s="217">
        <v>1</v>
      </c>
      <c r="AO28" s="280">
        <v>4</v>
      </c>
      <c r="AP28" s="343"/>
      <c r="AQ28" s="280"/>
      <c r="AR28" s="128"/>
      <c r="AS28" s="214"/>
      <c r="AT28" s="128"/>
      <c r="AU28" s="214"/>
      <c r="AV28" s="128">
        <v>2</v>
      </c>
      <c r="AW28" s="214"/>
      <c r="AX28" s="128"/>
      <c r="AY28" s="214"/>
      <c r="BA28" s="8">
        <f t="shared" si="14"/>
        <v>0</v>
      </c>
      <c r="BB28" s="8">
        <f t="shared" si="15"/>
        <v>0</v>
      </c>
      <c r="BC28" s="8">
        <f t="shared" si="16"/>
        <v>0</v>
      </c>
      <c r="BD28" s="8">
        <f t="shared" si="17"/>
        <v>0</v>
      </c>
      <c r="BE28" s="8">
        <f t="shared" si="18"/>
        <v>0</v>
      </c>
      <c r="BF28" s="8">
        <f t="shared" si="19"/>
        <v>0</v>
      </c>
      <c r="BG28" s="8">
        <f t="shared" si="20"/>
        <v>0</v>
      </c>
      <c r="BH28" s="8">
        <f t="shared" si="21"/>
        <v>0</v>
      </c>
      <c r="BI28" s="8"/>
      <c r="BJ28" s="99">
        <f t="shared" si="22"/>
        <v>0</v>
      </c>
      <c r="BK28" s="99">
        <f t="shared" si="23"/>
        <v>0</v>
      </c>
      <c r="BL28" s="8"/>
      <c r="BM28" s="8">
        <f t="shared" si="24"/>
        <v>0</v>
      </c>
      <c r="BN28" s="8">
        <f t="shared" si="25"/>
        <v>0</v>
      </c>
      <c r="BO28" s="8">
        <f t="shared" si="26"/>
        <v>0</v>
      </c>
      <c r="BP28" s="8">
        <f t="shared" si="27"/>
        <v>0</v>
      </c>
      <c r="BQ28" s="8">
        <f t="shared" si="28"/>
        <v>0</v>
      </c>
      <c r="BR28" s="8">
        <f t="shared" si="29"/>
        <v>0</v>
      </c>
      <c r="BS28" s="8">
        <f t="shared" si="30"/>
        <v>0</v>
      </c>
      <c r="BT28" s="8">
        <f t="shared" si="31"/>
        <v>0</v>
      </c>
      <c r="BU28" s="8">
        <f t="shared" si="32"/>
        <v>0</v>
      </c>
      <c r="BV28" s="8">
        <f t="shared" si="33"/>
        <v>0</v>
      </c>
      <c r="BW28" s="8">
        <f t="shared" si="34"/>
        <v>0</v>
      </c>
      <c r="BX28" s="8">
        <f t="shared" si="35"/>
        <v>0</v>
      </c>
      <c r="BY28" s="8">
        <f t="shared" si="36"/>
        <v>0</v>
      </c>
      <c r="BZ28" s="8">
        <f t="shared" si="37"/>
        <v>0</v>
      </c>
      <c r="CA28" s="8">
        <f t="shared" si="38"/>
        <v>0</v>
      </c>
      <c r="CB28" s="8">
        <f t="shared" si="39"/>
        <v>0</v>
      </c>
      <c r="CC28" s="8"/>
    </row>
    <row r="29" spans="1:82" s="5" customFormat="1" ht="57" customHeight="1">
      <c r="A29" s="8"/>
      <c r="B29" s="213" t="s">
        <v>8</v>
      </c>
      <c r="C29" s="8"/>
      <c r="D29" s="355" t="s">
        <v>231</v>
      </c>
      <c r="E29" s="356"/>
      <c r="F29" s="179" t="s">
        <v>82</v>
      </c>
      <c r="G29" s="100" t="s">
        <v>75</v>
      </c>
      <c r="H29" s="100">
        <v>1</v>
      </c>
      <c r="I29" s="179" t="s">
        <v>234</v>
      </c>
      <c r="J29" s="261">
        <v>127.33593599999999</v>
      </c>
      <c r="K29" s="357"/>
      <c r="L29" s="358"/>
      <c r="M29" s="390"/>
      <c r="N29" s="313"/>
      <c r="O29" s="395"/>
      <c r="P29" s="359"/>
      <c r="Q29" s="360"/>
      <c r="R29" s="361"/>
      <c r="S29" s="360"/>
      <c r="T29" s="360"/>
      <c r="U29" s="215">
        <f t="shared" si="86"/>
        <v>0</v>
      </c>
      <c r="V29" s="99" t="str">
        <f t="shared" si="84"/>
        <v>No</v>
      </c>
      <c r="W29" s="362" t="str">
        <f t="shared" si="3"/>
        <v>Yes</v>
      </c>
      <c r="Y29" s="156">
        <v>1</v>
      </c>
      <c r="Z29" s="157">
        <f t="shared" si="87"/>
        <v>0</v>
      </c>
      <c r="AB29" s="310">
        <v>6.48</v>
      </c>
      <c r="AC29" s="212">
        <f t="shared" si="42"/>
        <v>0</v>
      </c>
      <c r="AD29" s="210">
        <f t="shared" si="85"/>
        <v>0</v>
      </c>
      <c r="AE29" s="210">
        <f t="shared" si="5"/>
        <v>0</v>
      </c>
      <c r="AF29" s="210">
        <f t="shared" si="6"/>
        <v>0</v>
      </c>
      <c r="AG29" s="210">
        <f t="shared" si="7"/>
        <v>0</v>
      </c>
      <c r="AH29" s="210">
        <f t="shared" si="8"/>
        <v>0</v>
      </c>
      <c r="AI29" s="210">
        <f t="shared" si="9"/>
        <v>0</v>
      </c>
      <c r="AJ29" s="210">
        <f t="shared" si="10"/>
        <v>0</v>
      </c>
      <c r="AK29" s="210">
        <f t="shared" si="11"/>
        <v>0</v>
      </c>
      <c r="AL29" s="210">
        <f t="shared" si="12"/>
        <v>0</v>
      </c>
      <c r="AM29" s="210">
        <f t="shared" si="13"/>
        <v>0</v>
      </c>
      <c r="AN29" s="102">
        <v>1</v>
      </c>
      <c r="AO29" s="280">
        <v>3</v>
      </c>
      <c r="AP29" s="343"/>
      <c r="AQ29" s="280"/>
      <c r="AR29" s="128"/>
      <c r="AS29" s="214"/>
      <c r="AT29" s="128"/>
      <c r="AU29" s="214">
        <v>1</v>
      </c>
      <c r="AV29" s="128"/>
      <c r="AW29" s="214"/>
      <c r="AX29" s="128"/>
      <c r="AY29" s="214"/>
      <c r="BA29" s="8">
        <f t="shared" si="14"/>
        <v>0</v>
      </c>
      <c r="BB29" s="8">
        <f t="shared" si="15"/>
        <v>0</v>
      </c>
      <c r="BC29" s="8">
        <f t="shared" si="16"/>
        <v>0</v>
      </c>
      <c r="BD29" s="8">
        <f t="shared" si="17"/>
        <v>0</v>
      </c>
      <c r="BE29" s="8">
        <f t="shared" si="18"/>
        <v>0</v>
      </c>
      <c r="BF29" s="8">
        <f t="shared" si="19"/>
        <v>0</v>
      </c>
      <c r="BG29" s="8">
        <f t="shared" si="20"/>
        <v>0</v>
      </c>
      <c r="BH29" s="8">
        <f t="shared" si="21"/>
        <v>0</v>
      </c>
      <c r="BI29" s="8"/>
      <c r="BJ29" s="99">
        <f t="shared" si="22"/>
        <v>0</v>
      </c>
      <c r="BK29" s="99">
        <f t="shared" si="23"/>
        <v>0</v>
      </c>
      <c r="BL29" s="8"/>
      <c r="BM29" s="8">
        <f t="shared" si="24"/>
        <v>0</v>
      </c>
      <c r="BN29" s="8">
        <f t="shared" si="25"/>
        <v>0</v>
      </c>
      <c r="BO29" s="8">
        <f t="shared" si="26"/>
        <v>0</v>
      </c>
      <c r="BP29" s="8">
        <f t="shared" si="27"/>
        <v>0</v>
      </c>
      <c r="BQ29" s="8">
        <f t="shared" si="28"/>
        <v>0</v>
      </c>
      <c r="BR29" s="8">
        <f t="shared" si="29"/>
        <v>0</v>
      </c>
      <c r="BS29" s="8">
        <f t="shared" si="30"/>
        <v>0</v>
      </c>
      <c r="BT29" s="8">
        <f t="shared" si="31"/>
        <v>0</v>
      </c>
      <c r="BU29" s="8">
        <f t="shared" si="32"/>
        <v>0</v>
      </c>
      <c r="BV29" s="8">
        <f t="shared" si="33"/>
        <v>0</v>
      </c>
      <c r="BW29" s="8">
        <f t="shared" si="34"/>
        <v>0</v>
      </c>
      <c r="BX29" s="8">
        <f t="shared" si="35"/>
        <v>0</v>
      </c>
      <c r="BY29" s="8">
        <f t="shared" si="36"/>
        <v>0</v>
      </c>
      <c r="BZ29" s="8">
        <f t="shared" si="37"/>
        <v>0</v>
      </c>
      <c r="CA29" s="8">
        <f t="shared" si="38"/>
        <v>0</v>
      </c>
      <c r="CB29" s="8">
        <f t="shared" si="39"/>
        <v>0</v>
      </c>
      <c r="CC29" s="8"/>
    </row>
    <row r="30" spans="1:82" s="5" customFormat="1" ht="57" customHeight="1">
      <c r="A30" s="8"/>
      <c r="B30" s="213" t="s">
        <v>8</v>
      </c>
      <c r="C30" s="8"/>
      <c r="D30" s="259" t="s">
        <v>232</v>
      </c>
      <c r="E30" s="216"/>
      <c r="F30" s="260" t="s">
        <v>82</v>
      </c>
      <c r="G30" s="217" t="s">
        <v>75</v>
      </c>
      <c r="H30" s="217">
        <v>1</v>
      </c>
      <c r="I30" s="260" t="s">
        <v>234</v>
      </c>
      <c r="J30" s="262">
        <v>155.46585599999997</v>
      </c>
      <c r="K30" s="122"/>
      <c r="L30" s="220"/>
      <c r="M30" s="388"/>
      <c r="N30" s="122"/>
      <c r="O30" s="391"/>
      <c r="P30" s="221"/>
      <c r="Q30" s="142"/>
      <c r="R30" s="143"/>
      <c r="S30" s="142"/>
      <c r="T30" s="142"/>
      <c r="U30" s="218">
        <f t="shared" ref="U30" si="88">SUM(K30:T30)*J30</f>
        <v>0</v>
      </c>
      <c r="V30" s="219" t="str">
        <f t="shared" ref="V30" si="89">IF(SUM(K30:T30)&gt;0,"Yes","No")</f>
        <v>No</v>
      </c>
      <c r="W30" s="157" t="str">
        <f t="shared" ref="W30" si="90">IF(B30="New","Yes","No")</f>
        <v>Yes</v>
      </c>
      <c r="Y30" s="156">
        <v>1</v>
      </c>
      <c r="Z30" s="157">
        <f t="shared" ref="Z30" si="91">Y30*SUM(K30:T30)</f>
        <v>0</v>
      </c>
      <c r="AB30" s="310">
        <v>8.58</v>
      </c>
      <c r="AC30" s="212">
        <f t="shared" ref="AC30" si="92">SUM(K30:T30)*AB30</f>
        <v>0</v>
      </c>
      <c r="AD30" s="210">
        <f t="shared" ref="AD30" si="93">K30*H30</f>
        <v>0</v>
      </c>
      <c r="AE30" s="210">
        <f t="shared" ref="AE30" si="94">L30*H30</f>
        <v>0</v>
      </c>
      <c r="AF30" s="210">
        <f t="shared" ref="AF30" si="95">M30*H30</f>
        <v>0</v>
      </c>
      <c r="AG30" s="210">
        <f t="shared" ref="AG30" si="96">N30*H30</f>
        <v>0</v>
      </c>
      <c r="AH30" s="210">
        <f t="shared" ref="AH30" si="97">O30*H30</f>
        <v>0</v>
      </c>
      <c r="AI30" s="210">
        <f t="shared" ref="AI30" si="98">P30*H30</f>
        <v>0</v>
      </c>
      <c r="AJ30" s="210">
        <f t="shared" ref="AJ30" si="99">Q30*H30</f>
        <v>0</v>
      </c>
      <c r="AK30" s="210">
        <f t="shared" ref="AK30" si="100">R30*H30</f>
        <v>0</v>
      </c>
      <c r="AL30" s="210">
        <f t="shared" ref="AL30" si="101">S30*H30</f>
        <v>0</v>
      </c>
      <c r="AM30" s="210">
        <f t="shared" ref="AM30" si="102">T30*H30</f>
        <v>0</v>
      </c>
      <c r="AN30" s="102">
        <v>1</v>
      </c>
      <c r="AO30" s="280">
        <v>2</v>
      </c>
      <c r="AP30" s="343"/>
      <c r="AQ30" s="280"/>
      <c r="AR30" s="128"/>
      <c r="AS30" s="214"/>
      <c r="AT30" s="128"/>
      <c r="AU30" s="214">
        <v>1</v>
      </c>
      <c r="AV30" s="128"/>
      <c r="AW30" s="214"/>
      <c r="AX30" s="128"/>
      <c r="AY30" s="214"/>
      <c r="BA30" s="8">
        <f t="shared" ref="BA30" si="103">IF(G30="XS",IF(SUM(K30:T30)&gt;0,SUM(K30:T30),0),0)*H30</f>
        <v>0</v>
      </c>
      <c r="BB30" s="8">
        <f t="shared" ref="BB30" si="104">IF(G30="S",IF(SUM(K30:T30)&gt;0,SUM(K30:T30),0),0)*H30</f>
        <v>0</v>
      </c>
      <c r="BC30" s="8">
        <f t="shared" ref="BC30" si="105">IF(G30="M",IF(SUM(K30:T30)&gt;0,SUM(K30:T30),0),0)*H30</f>
        <v>0</v>
      </c>
      <c r="BD30" s="8">
        <f t="shared" ref="BD30" si="106">IF(G30="L",IF(SUM(K30:T30)&gt;0,SUM(K30:T30),0),0)*H30</f>
        <v>0</v>
      </c>
      <c r="BE30" s="8">
        <f t="shared" ref="BE30" si="107">IF(G30="XL",IF(SUM(K30:T30)&gt;0,SUM(K30:T30),0),0)*H30</f>
        <v>0</v>
      </c>
      <c r="BF30" s="8">
        <f t="shared" ref="BF30" si="108">IF(G30="2XL",IF(SUM(K30:T30)&gt;0,SUM(K30:T30),0),0)*H30</f>
        <v>0</v>
      </c>
      <c r="BG30" s="8">
        <f t="shared" ref="BG30" si="109">IF(G30="3XL",IF(SUM(K30:T30)&gt;0,SUM(K30:T30),0),0)*H30</f>
        <v>0</v>
      </c>
      <c r="BH30" s="8">
        <f t="shared" ref="BH30" si="110">IF(G30="various",IF(SUM(K30:T30)&gt;0,SUM(K30:T30),0),0)*H30</f>
        <v>0</v>
      </c>
      <c r="BI30" s="8"/>
      <c r="BJ30" s="99">
        <f t="shared" ref="BJ30" si="111">IF(E30="",IF(SUM(K30:T30)&gt;0,SUM(K30:T30),0),0)*H30</f>
        <v>0</v>
      </c>
      <c r="BK30" s="99">
        <f t="shared" ref="BK30" si="112">IF(E30="Dual tex.",IF(SUM(K30:T30)&gt;0,SUM(K30:T30),0),0)*H30</f>
        <v>0</v>
      </c>
      <c r="BL30" s="8"/>
      <c r="BM30" s="8">
        <f t="shared" ref="BM30" si="113">IF(F30="sloper",IF(SUM(K30:T30)&gt;0,SUM(K30:T30),0),0)*H30</f>
        <v>0</v>
      </c>
      <c r="BN30" s="8">
        <f t="shared" ref="BN30" si="114">IF(F30="footholds",IF(SUM(K30:T30)&gt;0,SUM(K30:T30),0),0)*H30</f>
        <v>0</v>
      </c>
      <c r="BO30" s="8">
        <f t="shared" ref="BO30" si="115">IF(F30="micros",IF(SUM(K30:T30)&gt;0,SUM(K30:T30),0),0)*H30</f>
        <v>0</v>
      </c>
      <c r="BP30" s="8">
        <f t="shared" ref="BP30" si="116">IF(F30="jug",IF(SUM(K30:T30)&gt;0,SUM(K30:T30),0),0)*H30</f>
        <v>0</v>
      </c>
      <c r="BQ30" s="8">
        <f t="shared" ref="BQ30" si="117">IF(F30="ledge",IF(SUM(K30:T30)&gt;0,SUM(K30:T30),0),0)*H30</f>
        <v>0</v>
      </c>
      <c r="BR30" s="8">
        <f t="shared" ref="BR30" si="118">IF(F30="edge",IF(SUM(K30:T30)&gt;0,SUM(K30:T30),0),0)*H30</f>
        <v>0</v>
      </c>
      <c r="BS30" s="8">
        <f t="shared" ref="BS30" si="119">IF(F30="crimp",IF(SUM(K30:T30)&gt;0,SUM(K30:T30),0),0)*H30</f>
        <v>0</v>
      </c>
      <c r="BT30" s="8">
        <f t="shared" ref="BT30" si="120">IF(F30="incut",IF(SUM(K30:T30)&gt;0,SUM(K30:T30),0),0)*H30</f>
        <v>0</v>
      </c>
      <c r="BU30" s="8">
        <f t="shared" ref="BU30" si="121">IF(F30="dish",IF(SUM(K30:T30)&gt;0,SUM(K30:T30),0),0)*H30</f>
        <v>0</v>
      </c>
      <c r="BV30" s="8">
        <f t="shared" ref="BV30" si="122">IF(F30="pinch",IF(SUM(K30:T30)&gt;0,SUM(K30:T30),0),0)*H30</f>
        <v>0</v>
      </c>
      <c r="BW30" s="8">
        <f t="shared" ref="BW30" si="123">IF(F30="pocket",IF(SUM(K30:T30)&gt;0,SUM(K30:T30),0),0)*H30</f>
        <v>0</v>
      </c>
      <c r="BX30" s="8">
        <f t="shared" ref="BX30" si="124">IF(F30="insert",IF(SUM(K30:T30)&gt;0,SUM(K30:T30),0),0)*H30</f>
        <v>0</v>
      </c>
      <c r="BY30" s="8">
        <f t="shared" ref="BY30" si="125">IF(F30="feature",IF(SUM(K30:T30)&gt;0,SUM(K30:T30),0),0)*H30</f>
        <v>0</v>
      </c>
      <c r="BZ30" s="8">
        <f t="shared" ref="BZ30" si="126">IF(F30="scoop",IF(SUM(K30:T30)&gt;0,SUM(K30:T30),0),0)*H30</f>
        <v>0</v>
      </c>
      <c r="CA30" s="8">
        <f t="shared" ref="CA30" si="127">IF(F30="positive",IF(SUM(K30:T30)&gt;0,SUM(K30:T30),0),0)*H30</f>
        <v>0</v>
      </c>
      <c r="CB30" s="8">
        <f t="shared" ref="CB30" si="128">IF(F30="various",IF(SUM(K30:T30)&gt;0,SUM(K30:T30),0),0)*H30</f>
        <v>0</v>
      </c>
      <c r="CC30" s="8"/>
    </row>
    <row r="31" spans="1:82" s="5" customFormat="1" ht="57" customHeight="1">
      <c r="A31" s="8"/>
      <c r="B31" s="222" t="s">
        <v>8</v>
      </c>
      <c r="C31" s="31"/>
      <c r="D31" s="363" t="s">
        <v>233</v>
      </c>
      <c r="E31" s="364"/>
      <c r="F31" s="330" t="s">
        <v>82</v>
      </c>
      <c r="G31" s="331" t="s">
        <v>75</v>
      </c>
      <c r="H31" s="331">
        <v>1</v>
      </c>
      <c r="I31" s="330" t="s">
        <v>234</v>
      </c>
      <c r="J31" s="365">
        <v>143.94598400000001</v>
      </c>
      <c r="K31" s="366"/>
      <c r="L31" s="367"/>
      <c r="M31" s="368"/>
      <c r="N31" s="396"/>
      <c r="O31" s="367"/>
      <c r="P31" s="369"/>
      <c r="Q31" s="369"/>
      <c r="R31" s="369"/>
      <c r="S31" s="370"/>
      <c r="T31" s="369"/>
      <c r="U31" s="332">
        <f t="shared" ref="U31" si="129">SUM(K31:T31)*J31</f>
        <v>0</v>
      </c>
      <c r="V31" s="248" t="str">
        <f t="shared" ref="V31" si="130">IF(SUM(K31:T31)&gt;0,"Yes","No")</f>
        <v>No</v>
      </c>
      <c r="W31" s="371" t="str">
        <f t="shared" ref="W31" si="131">IF(B31="New","Yes","No")</f>
        <v>Yes</v>
      </c>
      <c r="Y31" s="158">
        <v>1</v>
      </c>
      <c r="Z31" s="159">
        <f t="shared" ref="Z31" si="132">Y31*SUM(K31:T31)</f>
        <v>0</v>
      </c>
      <c r="AB31" s="310">
        <v>7.72</v>
      </c>
      <c r="AC31" s="212">
        <f t="shared" ref="AC31" si="133">SUM(K31:T31)*AB31</f>
        <v>0</v>
      </c>
      <c r="AD31" s="210">
        <f t="shared" ref="AD31" si="134">K31*H31</f>
        <v>0</v>
      </c>
      <c r="AE31" s="210">
        <f t="shared" ref="AE31" si="135">L31*H31</f>
        <v>0</v>
      </c>
      <c r="AF31" s="210">
        <f t="shared" ref="AF31" si="136">M31*H31</f>
        <v>0</v>
      </c>
      <c r="AG31" s="210">
        <f t="shared" ref="AG31" si="137">N31*H31</f>
        <v>0</v>
      </c>
      <c r="AH31" s="210">
        <f t="shared" ref="AH31" si="138">O31*H31</f>
        <v>0</v>
      </c>
      <c r="AI31" s="210">
        <f t="shared" ref="AI31" si="139">P31*H31</f>
        <v>0</v>
      </c>
      <c r="AJ31" s="210">
        <f t="shared" ref="AJ31" si="140">Q31*H31</f>
        <v>0</v>
      </c>
      <c r="AK31" s="210">
        <f t="shared" ref="AK31" si="141">R31*H31</f>
        <v>0</v>
      </c>
      <c r="AL31" s="210">
        <f t="shared" ref="AL31" si="142">S31*H31</f>
        <v>0</v>
      </c>
      <c r="AM31" s="210">
        <f t="shared" ref="AM31" si="143">T31*H31</f>
        <v>0</v>
      </c>
      <c r="AN31" s="102">
        <v>1</v>
      </c>
      <c r="AO31" s="280">
        <v>2</v>
      </c>
      <c r="AP31" s="343"/>
      <c r="AQ31" s="280"/>
      <c r="AR31" s="128"/>
      <c r="AS31" s="214"/>
      <c r="AT31" s="128"/>
      <c r="AU31" s="214">
        <v>1</v>
      </c>
      <c r="AV31" s="128"/>
      <c r="AW31" s="214"/>
      <c r="AX31" s="128"/>
      <c r="AY31" s="214"/>
      <c r="BA31" s="8">
        <f t="shared" ref="BA31" si="144">IF(G31="XS",IF(SUM(K31:T31)&gt;0,SUM(K31:T31),0),0)*H31</f>
        <v>0</v>
      </c>
      <c r="BB31" s="8">
        <f t="shared" ref="BB31" si="145">IF(G31="S",IF(SUM(K31:T31)&gt;0,SUM(K31:T31),0),0)*H31</f>
        <v>0</v>
      </c>
      <c r="BC31" s="8">
        <f t="shared" ref="BC31" si="146">IF(G31="M",IF(SUM(K31:T31)&gt;0,SUM(K31:T31),0),0)*H31</f>
        <v>0</v>
      </c>
      <c r="BD31" s="8">
        <f t="shared" ref="BD31" si="147">IF(G31="L",IF(SUM(K31:T31)&gt;0,SUM(K31:T31),0),0)*H31</f>
        <v>0</v>
      </c>
      <c r="BE31" s="8">
        <f t="shared" ref="BE31" si="148">IF(G31="XL",IF(SUM(K31:T31)&gt;0,SUM(K31:T31),0),0)*H31</f>
        <v>0</v>
      </c>
      <c r="BF31" s="8">
        <f t="shared" ref="BF31" si="149">IF(G31="2XL",IF(SUM(K31:T31)&gt;0,SUM(K31:T31),0),0)*H31</f>
        <v>0</v>
      </c>
      <c r="BG31" s="8">
        <f t="shared" ref="BG31" si="150">IF(G31="3XL",IF(SUM(K31:T31)&gt;0,SUM(K31:T31),0),0)*H31</f>
        <v>0</v>
      </c>
      <c r="BH31" s="8">
        <f t="shared" ref="BH31" si="151">IF(G31="various",IF(SUM(K31:T31)&gt;0,SUM(K31:T31),0),0)*H31</f>
        <v>0</v>
      </c>
      <c r="BI31" s="8"/>
      <c r="BJ31" s="99">
        <f t="shared" ref="BJ31" si="152">IF(E31="",IF(SUM(K31:T31)&gt;0,SUM(K31:T31),0),0)*H31</f>
        <v>0</v>
      </c>
      <c r="BK31" s="99">
        <f t="shared" ref="BK31" si="153">IF(E31="Dual tex.",IF(SUM(K31:T31)&gt;0,SUM(K31:T31),0),0)*H31</f>
        <v>0</v>
      </c>
      <c r="BL31" s="8"/>
      <c r="BM31" s="8">
        <f t="shared" ref="BM31" si="154">IF(F31="sloper",IF(SUM(K31:T31)&gt;0,SUM(K31:T31),0),0)*H31</f>
        <v>0</v>
      </c>
      <c r="BN31" s="8">
        <f t="shared" ref="BN31" si="155">IF(F31="footholds",IF(SUM(K31:T31)&gt;0,SUM(K31:T31),0),0)*H31</f>
        <v>0</v>
      </c>
      <c r="BO31" s="8">
        <f t="shared" ref="BO31" si="156">IF(F31="micros",IF(SUM(K31:T31)&gt;0,SUM(K31:T31),0),0)*H31</f>
        <v>0</v>
      </c>
      <c r="BP31" s="8">
        <f t="shared" ref="BP31" si="157">IF(F31="jug",IF(SUM(K31:T31)&gt;0,SUM(K31:T31),0),0)*H31</f>
        <v>0</v>
      </c>
      <c r="BQ31" s="8">
        <f t="shared" ref="BQ31" si="158">IF(F31="ledge",IF(SUM(K31:T31)&gt;0,SUM(K31:T31),0),0)*H31</f>
        <v>0</v>
      </c>
      <c r="BR31" s="8">
        <f t="shared" ref="BR31" si="159">IF(F31="edge",IF(SUM(K31:T31)&gt;0,SUM(K31:T31),0),0)*H31</f>
        <v>0</v>
      </c>
      <c r="BS31" s="8">
        <f t="shared" ref="BS31" si="160">IF(F31="crimp",IF(SUM(K31:T31)&gt;0,SUM(K31:T31),0),0)*H31</f>
        <v>0</v>
      </c>
      <c r="BT31" s="8">
        <f t="shared" ref="BT31" si="161">IF(F31="incut",IF(SUM(K31:T31)&gt;0,SUM(K31:T31),0),0)*H31</f>
        <v>0</v>
      </c>
      <c r="BU31" s="8">
        <f t="shared" ref="BU31" si="162">IF(F31="dish",IF(SUM(K31:T31)&gt;0,SUM(K31:T31),0),0)*H31</f>
        <v>0</v>
      </c>
      <c r="BV31" s="8">
        <f t="shared" ref="BV31" si="163">IF(F31="pinch",IF(SUM(K31:T31)&gt;0,SUM(K31:T31),0),0)*H31</f>
        <v>0</v>
      </c>
      <c r="BW31" s="8">
        <f t="shared" ref="BW31" si="164">IF(F31="pocket",IF(SUM(K31:T31)&gt;0,SUM(K31:T31),0),0)*H31</f>
        <v>0</v>
      </c>
      <c r="BX31" s="8">
        <f t="shared" ref="BX31" si="165">IF(F31="insert",IF(SUM(K31:T31)&gt;0,SUM(K31:T31),0),0)*H31</f>
        <v>0</v>
      </c>
      <c r="BY31" s="8">
        <f t="shared" ref="BY31" si="166">IF(F31="feature",IF(SUM(K31:T31)&gt;0,SUM(K31:T31),0),0)*H31</f>
        <v>0</v>
      </c>
      <c r="BZ31" s="8">
        <f t="shared" ref="BZ31" si="167">IF(F31="scoop",IF(SUM(K31:T31)&gt;0,SUM(K31:T31),0),0)*H31</f>
        <v>0</v>
      </c>
      <c r="CA31" s="8">
        <f t="shared" ref="CA31" si="168">IF(F31="positive",IF(SUM(K31:T31)&gt;0,SUM(K31:T31),0),0)*H31</f>
        <v>0</v>
      </c>
      <c r="CB31" s="8">
        <f t="shared" ref="CB31" si="169">IF(F31="various",IF(SUM(K31:T31)&gt;0,SUM(K31:T31),0),0)*H31</f>
        <v>0</v>
      </c>
      <c r="CC31" s="8"/>
    </row>
    <row r="32" spans="1:82">
      <c r="BA32" s="8">
        <f t="shared" si="14"/>
        <v>0</v>
      </c>
      <c r="BB32" s="8">
        <f t="shared" si="15"/>
        <v>0</v>
      </c>
      <c r="BC32" s="8">
        <f t="shared" si="16"/>
        <v>0</v>
      </c>
      <c r="BD32" s="8">
        <f t="shared" si="17"/>
        <v>0</v>
      </c>
      <c r="BE32" s="8">
        <f t="shared" si="18"/>
        <v>0</v>
      </c>
      <c r="BF32" s="8">
        <f t="shared" si="19"/>
        <v>0</v>
      </c>
      <c r="BG32" s="8">
        <f t="shared" si="20"/>
        <v>0</v>
      </c>
      <c r="BH32" s="8">
        <f t="shared" si="21"/>
        <v>0</v>
      </c>
      <c r="BI32" s="8"/>
      <c r="BJ32" s="99">
        <f t="shared" si="22"/>
        <v>0</v>
      </c>
      <c r="BK32" s="99">
        <f t="shared" si="23"/>
        <v>0</v>
      </c>
      <c r="BL32" s="8"/>
      <c r="BM32" s="8">
        <f t="shared" si="24"/>
        <v>0</v>
      </c>
      <c r="BN32" s="8">
        <f t="shared" si="25"/>
        <v>0</v>
      </c>
      <c r="BO32" s="8">
        <f t="shared" si="26"/>
        <v>0</v>
      </c>
      <c r="BP32" s="8">
        <f t="shared" si="27"/>
        <v>0</v>
      </c>
      <c r="BQ32" s="8">
        <f t="shared" si="28"/>
        <v>0</v>
      </c>
      <c r="BR32" s="8">
        <f t="shared" si="29"/>
        <v>0</v>
      </c>
      <c r="BS32" s="8">
        <f t="shared" si="30"/>
        <v>0</v>
      </c>
      <c r="BT32" s="8">
        <f t="shared" si="31"/>
        <v>0</v>
      </c>
      <c r="BU32" s="8">
        <f t="shared" si="32"/>
        <v>0</v>
      </c>
      <c r="BV32" s="8">
        <f t="shared" si="33"/>
        <v>0</v>
      </c>
      <c r="BW32" s="8">
        <f t="shared" si="34"/>
        <v>0</v>
      </c>
      <c r="BX32" s="8">
        <f t="shared" si="35"/>
        <v>0</v>
      </c>
      <c r="BY32" s="8">
        <f t="shared" si="36"/>
        <v>0</v>
      </c>
      <c r="BZ32" s="8">
        <f t="shared" si="37"/>
        <v>0</v>
      </c>
      <c r="CA32" s="8">
        <f t="shared" si="38"/>
        <v>0</v>
      </c>
      <c r="CB32" s="8">
        <f t="shared" si="39"/>
        <v>0</v>
      </c>
      <c r="CC32" s="8"/>
    </row>
    <row r="33" spans="53:81">
      <c r="BA33" s="8">
        <f t="shared" si="14"/>
        <v>0</v>
      </c>
      <c r="BB33" s="8">
        <f t="shared" si="15"/>
        <v>0</v>
      </c>
      <c r="BC33" s="8">
        <f t="shared" si="16"/>
        <v>0</v>
      </c>
      <c r="BD33" s="8">
        <f t="shared" si="17"/>
        <v>0</v>
      </c>
      <c r="BE33" s="8">
        <f t="shared" si="18"/>
        <v>0</v>
      </c>
      <c r="BF33" s="8">
        <f t="shared" si="19"/>
        <v>0</v>
      </c>
      <c r="BG33" s="8">
        <f t="shared" si="20"/>
        <v>0</v>
      </c>
      <c r="BH33" s="8">
        <f t="shared" si="21"/>
        <v>0</v>
      </c>
      <c r="BI33" s="8"/>
      <c r="BJ33" s="99">
        <f t="shared" si="22"/>
        <v>0</v>
      </c>
      <c r="BK33" s="99">
        <f t="shared" si="23"/>
        <v>0</v>
      </c>
      <c r="BL33" s="8"/>
      <c r="BM33" s="8">
        <f t="shared" si="24"/>
        <v>0</v>
      </c>
      <c r="BN33" s="8">
        <f t="shared" si="25"/>
        <v>0</v>
      </c>
      <c r="BO33" s="8">
        <f t="shared" si="26"/>
        <v>0</v>
      </c>
      <c r="BP33" s="8">
        <f t="shared" si="27"/>
        <v>0</v>
      </c>
      <c r="BQ33" s="8">
        <f t="shared" si="28"/>
        <v>0</v>
      </c>
      <c r="BR33" s="8">
        <f t="shared" si="29"/>
        <v>0</v>
      </c>
      <c r="BS33" s="8">
        <f t="shared" si="30"/>
        <v>0</v>
      </c>
      <c r="BT33" s="8">
        <f t="shared" si="31"/>
        <v>0</v>
      </c>
      <c r="BU33" s="8">
        <f t="shared" si="32"/>
        <v>0</v>
      </c>
      <c r="BV33" s="8">
        <f t="shared" si="33"/>
        <v>0</v>
      </c>
      <c r="BW33" s="8">
        <f t="shared" si="34"/>
        <v>0</v>
      </c>
      <c r="BX33" s="8">
        <f t="shared" si="35"/>
        <v>0</v>
      </c>
      <c r="BY33" s="8">
        <f t="shared" si="36"/>
        <v>0</v>
      </c>
      <c r="BZ33" s="8">
        <f t="shared" si="37"/>
        <v>0</v>
      </c>
      <c r="CA33" s="8">
        <f t="shared" si="38"/>
        <v>0</v>
      </c>
      <c r="CB33" s="8">
        <f t="shared" si="39"/>
        <v>0</v>
      </c>
      <c r="CC33" s="8"/>
    </row>
    <row r="34" spans="53:81">
      <c r="BA34" s="8">
        <f t="shared" si="14"/>
        <v>0</v>
      </c>
      <c r="BB34" s="8">
        <f t="shared" si="15"/>
        <v>0</v>
      </c>
      <c r="BC34" s="8">
        <f t="shared" si="16"/>
        <v>0</v>
      </c>
      <c r="BD34" s="8">
        <f t="shared" si="17"/>
        <v>0</v>
      </c>
      <c r="BE34" s="8">
        <f t="shared" si="18"/>
        <v>0</v>
      </c>
      <c r="BF34" s="8">
        <f t="shared" si="19"/>
        <v>0</v>
      </c>
      <c r="BG34" s="8">
        <f t="shared" si="20"/>
        <v>0</v>
      </c>
      <c r="BH34" s="8">
        <f t="shared" si="21"/>
        <v>0</v>
      </c>
      <c r="BI34" s="8"/>
      <c r="BJ34" s="99">
        <f t="shared" si="22"/>
        <v>0</v>
      </c>
      <c r="BK34" s="99">
        <f t="shared" si="23"/>
        <v>0</v>
      </c>
      <c r="BL34" s="8"/>
      <c r="BM34" s="8">
        <f t="shared" si="24"/>
        <v>0</v>
      </c>
      <c r="BN34" s="8">
        <f t="shared" si="25"/>
        <v>0</v>
      </c>
      <c r="BO34" s="8">
        <f t="shared" si="26"/>
        <v>0</v>
      </c>
      <c r="BP34" s="8">
        <f t="shared" si="27"/>
        <v>0</v>
      </c>
      <c r="BQ34" s="8">
        <f t="shared" si="28"/>
        <v>0</v>
      </c>
      <c r="BR34" s="8">
        <f t="shared" si="29"/>
        <v>0</v>
      </c>
      <c r="BS34" s="8">
        <f t="shared" si="30"/>
        <v>0</v>
      </c>
      <c r="BT34" s="8">
        <f t="shared" si="31"/>
        <v>0</v>
      </c>
      <c r="BU34" s="8">
        <f t="shared" si="32"/>
        <v>0</v>
      </c>
      <c r="BV34" s="8">
        <f t="shared" si="33"/>
        <v>0</v>
      </c>
      <c r="BW34" s="8">
        <f t="shared" si="34"/>
        <v>0</v>
      </c>
      <c r="BX34" s="8">
        <f t="shared" si="35"/>
        <v>0</v>
      </c>
      <c r="BY34" s="8">
        <f t="shared" si="36"/>
        <v>0</v>
      </c>
      <c r="BZ34" s="8">
        <f t="shared" si="37"/>
        <v>0</v>
      </c>
      <c r="CA34" s="8">
        <f t="shared" si="38"/>
        <v>0</v>
      </c>
      <c r="CB34" s="8">
        <f t="shared" si="39"/>
        <v>0</v>
      </c>
      <c r="CC34" s="8"/>
    </row>
    <row r="35" spans="53:81">
      <c r="BA35" s="8">
        <f t="shared" si="14"/>
        <v>0</v>
      </c>
      <c r="BB35" s="8">
        <f t="shared" si="15"/>
        <v>0</v>
      </c>
      <c r="BC35" s="8">
        <f t="shared" si="16"/>
        <v>0</v>
      </c>
      <c r="BD35" s="8">
        <f t="shared" si="17"/>
        <v>0</v>
      </c>
      <c r="BE35" s="8">
        <f t="shared" si="18"/>
        <v>0</v>
      </c>
      <c r="BF35" s="8">
        <f t="shared" si="19"/>
        <v>0</v>
      </c>
      <c r="BG35" s="8">
        <f t="shared" si="20"/>
        <v>0</v>
      </c>
      <c r="BH35" s="8">
        <f t="shared" si="21"/>
        <v>0</v>
      </c>
      <c r="BI35" s="8"/>
      <c r="BJ35" s="99">
        <f t="shared" si="22"/>
        <v>0</v>
      </c>
      <c r="BK35" s="99">
        <f t="shared" si="23"/>
        <v>0</v>
      </c>
      <c r="BL35" s="8"/>
      <c r="BM35" s="8">
        <f t="shared" si="24"/>
        <v>0</v>
      </c>
      <c r="BN35" s="8">
        <f t="shared" si="25"/>
        <v>0</v>
      </c>
      <c r="BO35" s="8">
        <f t="shared" si="26"/>
        <v>0</v>
      </c>
      <c r="BP35" s="8">
        <f t="shared" si="27"/>
        <v>0</v>
      </c>
      <c r="BQ35" s="8">
        <f t="shared" si="28"/>
        <v>0</v>
      </c>
      <c r="BR35" s="8">
        <f t="shared" si="29"/>
        <v>0</v>
      </c>
      <c r="BS35" s="8">
        <f t="shared" si="30"/>
        <v>0</v>
      </c>
      <c r="BT35" s="8">
        <f t="shared" si="31"/>
        <v>0</v>
      </c>
      <c r="BU35" s="8">
        <f t="shared" si="32"/>
        <v>0</v>
      </c>
      <c r="BV35" s="8">
        <f t="shared" si="33"/>
        <v>0</v>
      </c>
      <c r="BW35" s="8">
        <f t="shared" si="34"/>
        <v>0</v>
      </c>
      <c r="BX35" s="8">
        <f t="shared" si="35"/>
        <v>0</v>
      </c>
      <c r="BY35" s="8">
        <f t="shared" si="36"/>
        <v>0</v>
      </c>
      <c r="BZ35" s="8">
        <f t="shared" si="37"/>
        <v>0</v>
      </c>
      <c r="CA35" s="8">
        <f t="shared" si="38"/>
        <v>0</v>
      </c>
      <c r="CB35" s="8">
        <f t="shared" si="39"/>
        <v>0</v>
      </c>
      <c r="CC35" s="8"/>
    </row>
    <row r="36" spans="53:81">
      <c r="BA36" s="8">
        <f t="shared" si="14"/>
        <v>0</v>
      </c>
      <c r="BB36" s="8">
        <f t="shared" si="15"/>
        <v>0</v>
      </c>
      <c r="BC36" s="8">
        <f t="shared" si="16"/>
        <v>0</v>
      </c>
      <c r="BD36" s="8">
        <f t="shared" si="17"/>
        <v>0</v>
      </c>
      <c r="BE36" s="8">
        <f t="shared" si="18"/>
        <v>0</v>
      </c>
      <c r="BF36" s="8">
        <f t="shared" si="19"/>
        <v>0</v>
      </c>
      <c r="BG36" s="8">
        <f t="shared" si="20"/>
        <v>0</v>
      </c>
      <c r="BH36" s="8">
        <f t="shared" si="21"/>
        <v>0</v>
      </c>
      <c r="BI36" s="8"/>
      <c r="BJ36" s="99">
        <f t="shared" si="22"/>
        <v>0</v>
      </c>
      <c r="BK36" s="99">
        <f t="shared" si="23"/>
        <v>0</v>
      </c>
      <c r="BL36" s="8"/>
      <c r="BM36" s="8">
        <f t="shared" si="24"/>
        <v>0</v>
      </c>
      <c r="BN36" s="8">
        <f t="shared" si="25"/>
        <v>0</v>
      </c>
      <c r="BO36" s="8">
        <f t="shared" si="26"/>
        <v>0</v>
      </c>
      <c r="BP36" s="8">
        <f t="shared" si="27"/>
        <v>0</v>
      </c>
      <c r="BQ36" s="8">
        <f t="shared" si="28"/>
        <v>0</v>
      </c>
      <c r="BR36" s="8">
        <f t="shared" si="29"/>
        <v>0</v>
      </c>
      <c r="BS36" s="8">
        <f t="shared" si="30"/>
        <v>0</v>
      </c>
      <c r="BT36" s="8">
        <f t="shared" si="31"/>
        <v>0</v>
      </c>
      <c r="BU36" s="8">
        <f t="shared" si="32"/>
        <v>0</v>
      </c>
      <c r="BV36" s="8">
        <f t="shared" si="33"/>
        <v>0</v>
      </c>
      <c r="BW36" s="8">
        <f t="shared" si="34"/>
        <v>0</v>
      </c>
      <c r="BX36" s="8">
        <f t="shared" si="35"/>
        <v>0</v>
      </c>
      <c r="BY36" s="8">
        <f t="shared" si="36"/>
        <v>0</v>
      </c>
      <c r="BZ36" s="8">
        <f t="shared" si="37"/>
        <v>0</v>
      </c>
      <c r="CA36" s="8">
        <f t="shared" si="38"/>
        <v>0</v>
      </c>
      <c r="CB36" s="8">
        <f t="shared" si="39"/>
        <v>0</v>
      </c>
      <c r="CC36" s="8"/>
    </row>
    <row r="37" spans="53:81">
      <c r="BA37" s="8">
        <f t="shared" si="14"/>
        <v>0</v>
      </c>
      <c r="BB37" s="8">
        <f t="shared" si="15"/>
        <v>0</v>
      </c>
      <c r="BC37" s="8">
        <f t="shared" si="16"/>
        <v>0</v>
      </c>
      <c r="BD37" s="8">
        <f t="shared" si="17"/>
        <v>0</v>
      </c>
      <c r="BE37" s="8">
        <f t="shared" si="18"/>
        <v>0</v>
      </c>
      <c r="BF37" s="8">
        <f t="shared" si="19"/>
        <v>0</v>
      </c>
      <c r="BG37" s="8">
        <f t="shared" si="20"/>
        <v>0</v>
      </c>
      <c r="BH37" s="8">
        <f t="shared" si="21"/>
        <v>0</v>
      </c>
      <c r="BI37" s="8"/>
      <c r="BJ37" s="99">
        <f t="shared" si="22"/>
        <v>0</v>
      </c>
      <c r="BK37" s="99">
        <f t="shared" si="23"/>
        <v>0</v>
      </c>
      <c r="BL37" s="8"/>
      <c r="BM37" s="8">
        <f t="shared" si="24"/>
        <v>0</v>
      </c>
      <c r="BN37" s="8">
        <f t="shared" si="25"/>
        <v>0</v>
      </c>
      <c r="BO37" s="8">
        <f t="shared" si="26"/>
        <v>0</v>
      </c>
      <c r="BP37" s="8">
        <f t="shared" si="27"/>
        <v>0</v>
      </c>
      <c r="BQ37" s="8">
        <f t="shared" si="28"/>
        <v>0</v>
      </c>
      <c r="BR37" s="8">
        <f t="shared" si="29"/>
        <v>0</v>
      </c>
      <c r="BS37" s="8">
        <f t="shared" si="30"/>
        <v>0</v>
      </c>
      <c r="BT37" s="8">
        <f t="shared" si="31"/>
        <v>0</v>
      </c>
      <c r="BU37" s="8">
        <f t="shared" si="32"/>
        <v>0</v>
      </c>
      <c r="BV37" s="8">
        <f t="shared" si="33"/>
        <v>0</v>
      </c>
      <c r="BW37" s="8">
        <f t="shared" si="34"/>
        <v>0</v>
      </c>
      <c r="BX37" s="8">
        <f t="shared" si="35"/>
        <v>0</v>
      </c>
      <c r="BY37" s="8">
        <f t="shared" si="36"/>
        <v>0</v>
      </c>
      <c r="BZ37" s="8">
        <f t="shared" si="37"/>
        <v>0</v>
      </c>
      <c r="CA37" s="8">
        <f t="shared" si="38"/>
        <v>0</v>
      </c>
      <c r="CB37" s="8">
        <f t="shared" si="39"/>
        <v>0</v>
      </c>
      <c r="CC37" s="99"/>
    </row>
    <row r="38" spans="53:81">
      <c r="BA38" s="8">
        <f t="shared" ref="BA38:BA54" si="170">IF(G38="XS",IF(SUM(K38:T38)&gt;0,SUM(K38:T38),0),0)*H38</f>
        <v>0</v>
      </c>
      <c r="BB38" s="8">
        <f t="shared" ref="BB38:BB54" si="171">IF(G38="S",IF(SUM(K38:T38)&gt;0,SUM(K38:T38),0),0)*H38</f>
        <v>0</v>
      </c>
      <c r="BC38" s="8">
        <f t="shared" si="16"/>
        <v>0</v>
      </c>
      <c r="BD38" s="8">
        <f t="shared" si="17"/>
        <v>0</v>
      </c>
      <c r="BE38" s="8">
        <f t="shared" si="18"/>
        <v>0</v>
      </c>
      <c r="BF38" s="8">
        <f t="shared" si="19"/>
        <v>0</v>
      </c>
      <c r="BG38" s="8">
        <f t="shared" si="20"/>
        <v>0</v>
      </c>
      <c r="BH38" s="8">
        <f t="shared" si="21"/>
        <v>0</v>
      </c>
      <c r="BI38" s="8"/>
      <c r="BJ38" s="99">
        <f t="shared" si="22"/>
        <v>0</v>
      </c>
      <c r="BK38" s="99">
        <f t="shared" si="23"/>
        <v>0</v>
      </c>
      <c r="BL38" s="8"/>
      <c r="BM38" s="8">
        <f t="shared" si="24"/>
        <v>0</v>
      </c>
      <c r="BN38" s="8">
        <f t="shared" si="25"/>
        <v>0</v>
      </c>
      <c r="BO38" s="8">
        <f t="shared" si="26"/>
        <v>0</v>
      </c>
      <c r="BP38" s="8">
        <f t="shared" si="27"/>
        <v>0</v>
      </c>
      <c r="BQ38" s="8">
        <f t="shared" si="28"/>
        <v>0</v>
      </c>
      <c r="BR38" s="8">
        <f t="shared" si="29"/>
        <v>0</v>
      </c>
      <c r="BS38" s="8">
        <f t="shared" si="30"/>
        <v>0</v>
      </c>
      <c r="BT38" s="8">
        <f t="shared" si="31"/>
        <v>0</v>
      </c>
      <c r="BU38" s="8">
        <f t="shared" si="32"/>
        <v>0</v>
      </c>
      <c r="BV38" s="8">
        <f t="shared" si="33"/>
        <v>0</v>
      </c>
      <c r="BW38" s="8">
        <f t="shared" si="34"/>
        <v>0</v>
      </c>
      <c r="BX38" s="8">
        <f t="shared" si="35"/>
        <v>0</v>
      </c>
      <c r="BY38" s="8">
        <f t="shared" si="36"/>
        <v>0</v>
      </c>
      <c r="BZ38" s="8">
        <f t="shared" si="37"/>
        <v>0</v>
      </c>
      <c r="CA38" s="8">
        <f t="shared" si="38"/>
        <v>0</v>
      </c>
      <c r="CB38" s="8">
        <f t="shared" si="39"/>
        <v>0</v>
      </c>
      <c r="CC38" s="99"/>
    </row>
    <row r="39" spans="53:81">
      <c r="BA39" s="8">
        <f t="shared" si="170"/>
        <v>0</v>
      </c>
      <c r="BB39" s="8">
        <f t="shared" si="171"/>
        <v>0</v>
      </c>
      <c r="BC39" s="8">
        <f t="shared" si="16"/>
        <v>0</v>
      </c>
      <c r="BD39" s="8">
        <f t="shared" si="17"/>
        <v>0</v>
      </c>
      <c r="BE39" s="8">
        <f t="shared" si="18"/>
        <v>0</v>
      </c>
      <c r="BF39" s="8">
        <f t="shared" si="19"/>
        <v>0</v>
      </c>
      <c r="BG39" s="8">
        <f t="shared" si="20"/>
        <v>0</v>
      </c>
      <c r="BH39" s="8">
        <f t="shared" si="21"/>
        <v>0</v>
      </c>
      <c r="BI39" s="8"/>
      <c r="BJ39" s="99">
        <f t="shared" si="22"/>
        <v>0</v>
      </c>
      <c r="BK39" s="99">
        <f t="shared" si="23"/>
        <v>0</v>
      </c>
      <c r="BL39" s="8"/>
      <c r="BM39" s="8">
        <f t="shared" si="24"/>
        <v>0</v>
      </c>
      <c r="BN39" s="8">
        <f t="shared" si="25"/>
        <v>0</v>
      </c>
      <c r="BO39" s="8">
        <f t="shared" si="26"/>
        <v>0</v>
      </c>
      <c r="BP39" s="8">
        <f t="shared" si="27"/>
        <v>0</v>
      </c>
      <c r="BQ39" s="8">
        <f t="shared" si="28"/>
        <v>0</v>
      </c>
      <c r="BR39" s="8">
        <f t="shared" si="29"/>
        <v>0</v>
      </c>
      <c r="BS39" s="8">
        <f t="shared" si="30"/>
        <v>0</v>
      </c>
      <c r="BT39" s="8">
        <f t="shared" si="31"/>
        <v>0</v>
      </c>
      <c r="BU39" s="8">
        <f t="shared" si="32"/>
        <v>0</v>
      </c>
      <c r="BV39" s="8">
        <f t="shared" si="33"/>
        <v>0</v>
      </c>
      <c r="BW39" s="8">
        <f t="shared" si="34"/>
        <v>0</v>
      </c>
      <c r="BX39" s="8">
        <f t="shared" si="35"/>
        <v>0</v>
      </c>
      <c r="BY39" s="8">
        <f t="shared" si="36"/>
        <v>0</v>
      </c>
      <c r="BZ39" s="8">
        <f t="shared" si="37"/>
        <v>0</v>
      </c>
      <c r="CA39" s="8">
        <f t="shared" si="38"/>
        <v>0</v>
      </c>
      <c r="CB39" s="8">
        <f t="shared" si="39"/>
        <v>0</v>
      </c>
      <c r="CC39" s="8"/>
    </row>
    <row r="40" spans="53:81">
      <c r="BA40" s="8">
        <f t="shared" si="170"/>
        <v>0</v>
      </c>
      <c r="BB40" s="8">
        <f t="shared" si="171"/>
        <v>0</v>
      </c>
      <c r="BC40" s="8">
        <f t="shared" si="16"/>
        <v>0</v>
      </c>
      <c r="BD40" s="8">
        <f t="shared" si="17"/>
        <v>0</v>
      </c>
      <c r="BE40" s="8">
        <f t="shared" si="18"/>
        <v>0</v>
      </c>
      <c r="BF40" s="8">
        <f t="shared" si="19"/>
        <v>0</v>
      </c>
      <c r="BG40" s="8">
        <f t="shared" si="20"/>
        <v>0</v>
      </c>
      <c r="BH40" s="8">
        <f t="shared" si="21"/>
        <v>0</v>
      </c>
      <c r="BI40" s="8"/>
      <c r="BJ40" s="99">
        <f t="shared" si="22"/>
        <v>0</v>
      </c>
      <c r="BK40" s="99">
        <f t="shared" si="23"/>
        <v>0</v>
      </c>
      <c r="BL40" s="8"/>
      <c r="BM40" s="8">
        <f t="shared" si="24"/>
        <v>0</v>
      </c>
      <c r="BN40" s="8">
        <f t="shared" si="25"/>
        <v>0</v>
      </c>
      <c r="BO40" s="8">
        <f t="shared" si="26"/>
        <v>0</v>
      </c>
      <c r="BP40" s="8">
        <f t="shared" si="27"/>
        <v>0</v>
      </c>
      <c r="BQ40" s="8">
        <f t="shared" si="28"/>
        <v>0</v>
      </c>
      <c r="BR40" s="8">
        <f t="shared" si="29"/>
        <v>0</v>
      </c>
      <c r="BS40" s="8">
        <f t="shared" si="30"/>
        <v>0</v>
      </c>
      <c r="BT40" s="8">
        <f t="shared" si="31"/>
        <v>0</v>
      </c>
      <c r="BU40" s="8">
        <f t="shared" si="32"/>
        <v>0</v>
      </c>
      <c r="BV40" s="8">
        <f t="shared" si="33"/>
        <v>0</v>
      </c>
      <c r="BW40" s="8">
        <f t="shared" si="34"/>
        <v>0</v>
      </c>
      <c r="BX40" s="8">
        <f t="shared" si="35"/>
        <v>0</v>
      </c>
      <c r="BY40" s="8">
        <f t="shared" si="36"/>
        <v>0</v>
      </c>
      <c r="BZ40" s="8">
        <f t="shared" si="37"/>
        <v>0</v>
      </c>
      <c r="CA40" s="8">
        <f t="shared" si="38"/>
        <v>0</v>
      </c>
      <c r="CB40" s="8">
        <f t="shared" si="39"/>
        <v>0</v>
      </c>
      <c r="CC40" s="8"/>
    </row>
    <row r="41" spans="53:81">
      <c r="BA41" s="8">
        <f t="shared" si="170"/>
        <v>0</v>
      </c>
      <c r="BB41" s="8">
        <f t="shared" si="171"/>
        <v>0</v>
      </c>
      <c r="BC41" s="8">
        <f t="shared" si="16"/>
        <v>0</v>
      </c>
      <c r="BD41" s="8">
        <f t="shared" si="17"/>
        <v>0</v>
      </c>
      <c r="BE41" s="8">
        <f t="shared" si="18"/>
        <v>0</v>
      </c>
      <c r="BF41" s="8">
        <f t="shared" si="19"/>
        <v>0</v>
      </c>
      <c r="BG41" s="8">
        <f t="shared" si="20"/>
        <v>0</v>
      </c>
      <c r="BH41" s="8">
        <f t="shared" si="21"/>
        <v>0</v>
      </c>
      <c r="BI41" s="8"/>
      <c r="BJ41" s="99">
        <f t="shared" si="22"/>
        <v>0</v>
      </c>
      <c r="BK41" s="99">
        <f t="shared" si="23"/>
        <v>0</v>
      </c>
      <c r="BL41" s="8"/>
      <c r="BM41" s="8">
        <f t="shared" si="24"/>
        <v>0</v>
      </c>
      <c r="BN41" s="8">
        <f t="shared" si="25"/>
        <v>0</v>
      </c>
      <c r="BO41" s="8">
        <f t="shared" si="26"/>
        <v>0</v>
      </c>
      <c r="BP41" s="8">
        <f t="shared" si="27"/>
        <v>0</v>
      </c>
      <c r="BQ41" s="8">
        <f t="shared" si="28"/>
        <v>0</v>
      </c>
      <c r="BR41" s="8">
        <f t="shared" si="29"/>
        <v>0</v>
      </c>
      <c r="BS41" s="8">
        <f t="shared" si="30"/>
        <v>0</v>
      </c>
      <c r="BT41" s="8">
        <f t="shared" si="31"/>
        <v>0</v>
      </c>
      <c r="BU41" s="8">
        <f t="shared" si="32"/>
        <v>0</v>
      </c>
      <c r="BV41" s="8">
        <f t="shared" si="33"/>
        <v>0</v>
      </c>
      <c r="BW41" s="8">
        <f t="shared" si="34"/>
        <v>0</v>
      </c>
      <c r="BX41" s="8">
        <f t="shared" si="35"/>
        <v>0</v>
      </c>
      <c r="BY41" s="8">
        <f t="shared" si="36"/>
        <v>0</v>
      </c>
      <c r="BZ41" s="8">
        <f t="shared" si="37"/>
        <v>0</v>
      </c>
      <c r="CA41" s="8">
        <f t="shared" si="38"/>
        <v>0</v>
      </c>
      <c r="CB41" s="8">
        <f t="shared" si="39"/>
        <v>0</v>
      </c>
      <c r="CC41" s="99"/>
    </row>
    <row r="42" spans="53:81">
      <c r="BA42" s="8">
        <f t="shared" si="170"/>
        <v>0</v>
      </c>
      <c r="BB42" s="8">
        <f t="shared" si="171"/>
        <v>0</v>
      </c>
      <c r="BC42" s="8">
        <f t="shared" si="16"/>
        <v>0</v>
      </c>
      <c r="BD42" s="8">
        <f t="shared" si="17"/>
        <v>0</v>
      </c>
      <c r="BE42" s="8">
        <f t="shared" si="18"/>
        <v>0</v>
      </c>
      <c r="BF42" s="8">
        <f t="shared" si="19"/>
        <v>0</v>
      </c>
      <c r="BG42" s="8">
        <f t="shared" si="20"/>
        <v>0</v>
      </c>
      <c r="BH42" s="8">
        <f t="shared" si="21"/>
        <v>0</v>
      </c>
      <c r="BI42" s="8"/>
      <c r="BJ42" s="99">
        <f t="shared" si="22"/>
        <v>0</v>
      </c>
      <c r="BK42" s="99">
        <f t="shared" si="23"/>
        <v>0</v>
      </c>
      <c r="BL42" s="8"/>
      <c r="BM42" s="8">
        <f t="shared" si="24"/>
        <v>0</v>
      </c>
      <c r="BN42" s="8">
        <f t="shared" si="25"/>
        <v>0</v>
      </c>
      <c r="BO42" s="8">
        <f t="shared" si="26"/>
        <v>0</v>
      </c>
      <c r="BP42" s="8">
        <f t="shared" si="27"/>
        <v>0</v>
      </c>
      <c r="BQ42" s="8">
        <f t="shared" si="28"/>
        <v>0</v>
      </c>
      <c r="BR42" s="8">
        <f t="shared" si="29"/>
        <v>0</v>
      </c>
      <c r="BS42" s="8">
        <f t="shared" si="30"/>
        <v>0</v>
      </c>
      <c r="BT42" s="8">
        <f t="shared" si="31"/>
        <v>0</v>
      </c>
      <c r="BU42" s="8">
        <f t="shared" si="32"/>
        <v>0</v>
      </c>
      <c r="BV42" s="8">
        <f t="shared" si="33"/>
        <v>0</v>
      </c>
      <c r="BW42" s="8">
        <f t="shared" si="34"/>
        <v>0</v>
      </c>
      <c r="BX42" s="8">
        <f t="shared" si="35"/>
        <v>0</v>
      </c>
      <c r="BY42" s="8">
        <f t="shared" si="36"/>
        <v>0</v>
      </c>
      <c r="BZ42" s="8">
        <f t="shared" si="37"/>
        <v>0</v>
      </c>
      <c r="CA42" s="8">
        <f t="shared" si="38"/>
        <v>0</v>
      </c>
      <c r="CB42" s="8">
        <f t="shared" si="39"/>
        <v>0</v>
      </c>
      <c r="CC42" s="8"/>
    </row>
    <row r="43" spans="53:81">
      <c r="BA43" s="8">
        <f t="shared" si="170"/>
        <v>0</v>
      </c>
      <c r="BB43" s="8">
        <f t="shared" si="171"/>
        <v>0</v>
      </c>
      <c r="BC43" s="8">
        <f t="shared" si="16"/>
        <v>0</v>
      </c>
      <c r="BD43" s="8">
        <f t="shared" si="17"/>
        <v>0</v>
      </c>
      <c r="BE43" s="8">
        <f t="shared" si="18"/>
        <v>0</v>
      </c>
      <c r="BF43" s="8">
        <f t="shared" si="19"/>
        <v>0</v>
      </c>
      <c r="BG43" s="8">
        <f t="shared" si="20"/>
        <v>0</v>
      </c>
      <c r="BH43" s="8">
        <f t="shared" si="21"/>
        <v>0</v>
      </c>
      <c r="BI43" s="8"/>
      <c r="BJ43" s="99">
        <f t="shared" si="22"/>
        <v>0</v>
      </c>
      <c r="BK43" s="99">
        <f t="shared" si="23"/>
        <v>0</v>
      </c>
      <c r="BL43" s="8"/>
      <c r="BM43" s="8">
        <f t="shared" si="24"/>
        <v>0</v>
      </c>
      <c r="BN43" s="8">
        <f t="shared" si="25"/>
        <v>0</v>
      </c>
      <c r="BO43" s="8">
        <f t="shared" si="26"/>
        <v>0</v>
      </c>
      <c r="BP43" s="8">
        <f t="shared" si="27"/>
        <v>0</v>
      </c>
      <c r="BQ43" s="8">
        <f t="shared" si="28"/>
        <v>0</v>
      </c>
      <c r="BR43" s="8">
        <f t="shared" si="29"/>
        <v>0</v>
      </c>
      <c r="BS43" s="8">
        <f t="shared" si="30"/>
        <v>0</v>
      </c>
      <c r="BT43" s="8">
        <f t="shared" si="31"/>
        <v>0</v>
      </c>
      <c r="BU43" s="8">
        <f t="shared" si="32"/>
        <v>0</v>
      </c>
      <c r="BV43" s="8">
        <f t="shared" si="33"/>
        <v>0</v>
      </c>
      <c r="BW43" s="8">
        <f t="shared" si="34"/>
        <v>0</v>
      </c>
      <c r="BX43" s="8">
        <f t="shared" si="35"/>
        <v>0</v>
      </c>
      <c r="BY43" s="8">
        <f t="shared" si="36"/>
        <v>0</v>
      </c>
      <c r="BZ43" s="8">
        <f t="shared" si="37"/>
        <v>0</v>
      </c>
      <c r="CA43" s="8">
        <f t="shared" si="38"/>
        <v>0</v>
      </c>
      <c r="CB43" s="8">
        <f t="shared" si="39"/>
        <v>0</v>
      </c>
      <c r="CC43" s="8"/>
    </row>
    <row r="44" spans="53:81">
      <c r="BA44" s="8">
        <f t="shared" si="170"/>
        <v>0</v>
      </c>
      <c r="BB44" s="8">
        <f t="shared" si="171"/>
        <v>0</v>
      </c>
      <c r="BC44" s="8">
        <f t="shared" si="16"/>
        <v>0</v>
      </c>
      <c r="BD44" s="8">
        <f t="shared" si="17"/>
        <v>0</v>
      </c>
      <c r="BE44" s="8">
        <f t="shared" si="18"/>
        <v>0</v>
      </c>
      <c r="BF44" s="8">
        <f t="shared" si="19"/>
        <v>0</v>
      </c>
      <c r="BG44" s="8">
        <f t="shared" si="20"/>
        <v>0</v>
      </c>
      <c r="BH44" s="8">
        <f t="shared" si="21"/>
        <v>0</v>
      </c>
      <c r="BI44" s="8"/>
      <c r="BJ44" s="99">
        <f t="shared" si="22"/>
        <v>0</v>
      </c>
      <c r="BK44" s="99">
        <f t="shared" si="23"/>
        <v>0</v>
      </c>
      <c r="BL44" s="8"/>
      <c r="BM44" s="8">
        <f t="shared" si="24"/>
        <v>0</v>
      </c>
      <c r="BN44" s="8">
        <f t="shared" si="25"/>
        <v>0</v>
      </c>
      <c r="BO44" s="8">
        <f t="shared" si="26"/>
        <v>0</v>
      </c>
      <c r="BP44" s="8">
        <f t="shared" si="27"/>
        <v>0</v>
      </c>
      <c r="BQ44" s="8">
        <f t="shared" si="28"/>
        <v>0</v>
      </c>
      <c r="BR44" s="8">
        <f t="shared" si="29"/>
        <v>0</v>
      </c>
      <c r="BS44" s="8">
        <f t="shared" si="30"/>
        <v>0</v>
      </c>
      <c r="BT44" s="8">
        <f t="shared" si="31"/>
        <v>0</v>
      </c>
      <c r="BU44" s="8">
        <f t="shared" si="32"/>
        <v>0</v>
      </c>
      <c r="BV44" s="8">
        <f t="shared" si="33"/>
        <v>0</v>
      </c>
      <c r="BW44" s="8">
        <f t="shared" si="34"/>
        <v>0</v>
      </c>
      <c r="BX44" s="8">
        <f t="shared" si="35"/>
        <v>0</v>
      </c>
      <c r="BY44" s="8">
        <f t="shared" si="36"/>
        <v>0</v>
      </c>
      <c r="BZ44" s="8">
        <f t="shared" si="37"/>
        <v>0</v>
      </c>
      <c r="CA44" s="8">
        <f t="shared" si="38"/>
        <v>0</v>
      </c>
      <c r="CB44" s="8">
        <f t="shared" si="39"/>
        <v>0</v>
      </c>
      <c r="CC44" s="8"/>
    </row>
    <row r="45" spans="53:81">
      <c r="BA45" s="8">
        <f t="shared" si="170"/>
        <v>0</v>
      </c>
      <c r="BB45" s="8">
        <f t="shared" si="171"/>
        <v>0</v>
      </c>
      <c r="BC45" s="8">
        <f t="shared" si="16"/>
        <v>0</v>
      </c>
      <c r="BD45" s="8">
        <f t="shared" si="17"/>
        <v>0</v>
      </c>
      <c r="BE45" s="8">
        <f t="shared" si="18"/>
        <v>0</v>
      </c>
      <c r="BF45" s="8">
        <f t="shared" si="19"/>
        <v>0</v>
      </c>
      <c r="BG45" s="8">
        <f t="shared" si="20"/>
        <v>0</v>
      </c>
      <c r="BH45" s="8">
        <f t="shared" si="21"/>
        <v>0</v>
      </c>
      <c r="BI45" s="8"/>
      <c r="BJ45" s="99">
        <f t="shared" si="22"/>
        <v>0</v>
      </c>
      <c r="BK45" s="99">
        <f t="shared" si="23"/>
        <v>0</v>
      </c>
      <c r="BL45" s="8"/>
      <c r="BM45" s="8">
        <f t="shared" si="24"/>
        <v>0</v>
      </c>
      <c r="BN45" s="8">
        <f t="shared" si="25"/>
        <v>0</v>
      </c>
      <c r="BO45" s="8">
        <f t="shared" si="26"/>
        <v>0</v>
      </c>
      <c r="BP45" s="8">
        <f t="shared" si="27"/>
        <v>0</v>
      </c>
      <c r="BQ45" s="8">
        <f t="shared" si="28"/>
        <v>0</v>
      </c>
      <c r="BR45" s="8">
        <f t="shared" si="29"/>
        <v>0</v>
      </c>
      <c r="BS45" s="8">
        <f t="shared" si="30"/>
        <v>0</v>
      </c>
      <c r="BT45" s="8">
        <f t="shared" si="31"/>
        <v>0</v>
      </c>
      <c r="BU45" s="8">
        <f t="shared" si="32"/>
        <v>0</v>
      </c>
      <c r="BV45" s="8">
        <f t="shared" si="33"/>
        <v>0</v>
      </c>
      <c r="BW45" s="8">
        <f t="shared" si="34"/>
        <v>0</v>
      </c>
      <c r="BX45" s="8">
        <f t="shared" si="35"/>
        <v>0</v>
      </c>
      <c r="BY45" s="8">
        <f t="shared" si="36"/>
        <v>0</v>
      </c>
      <c r="BZ45" s="8">
        <f t="shared" si="37"/>
        <v>0</v>
      </c>
      <c r="CA45" s="8">
        <f t="shared" si="38"/>
        <v>0</v>
      </c>
      <c r="CB45" s="8">
        <f t="shared" si="39"/>
        <v>0</v>
      </c>
      <c r="CC45" s="8"/>
    </row>
    <row r="46" spans="53:81">
      <c r="BA46" s="8">
        <f t="shared" si="170"/>
        <v>0</v>
      </c>
      <c r="BB46" s="8">
        <f t="shared" si="171"/>
        <v>0</v>
      </c>
      <c r="BC46" s="8">
        <f t="shared" si="16"/>
        <v>0</v>
      </c>
      <c r="BD46" s="8">
        <f t="shared" si="17"/>
        <v>0</v>
      </c>
      <c r="BE46" s="8">
        <f t="shared" si="18"/>
        <v>0</v>
      </c>
      <c r="BF46" s="8">
        <f t="shared" si="19"/>
        <v>0</v>
      </c>
      <c r="BG46" s="8">
        <f t="shared" si="20"/>
        <v>0</v>
      </c>
      <c r="BH46" s="8">
        <f t="shared" si="21"/>
        <v>0</v>
      </c>
      <c r="BI46" s="8"/>
      <c r="BJ46" s="99">
        <f t="shared" si="22"/>
        <v>0</v>
      </c>
      <c r="BK46" s="99">
        <f t="shared" si="23"/>
        <v>0</v>
      </c>
      <c r="BL46" s="8"/>
      <c r="BM46" s="8">
        <f t="shared" si="24"/>
        <v>0</v>
      </c>
      <c r="BN46" s="8">
        <f t="shared" si="25"/>
        <v>0</v>
      </c>
      <c r="BO46" s="8">
        <f t="shared" si="26"/>
        <v>0</v>
      </c>
      <c r="BP46" s="8">
        <f t="shared" si="27"/>
        <v>0</v>
      </c>
      <c r="BQ46" s="8">
        <f t="shared" si="28"/>
        <v>0</v>
      </c>
      <c r="BR46" s="8">
        <f t="shared" si="29"/>
        <v>0</v>
      </c>
      <c r="BS46" s="8">
        <f t="shared" si="30"/>
        <v>0</v>
      </c>
      <c r="BT46" s="8">
        <f t="shared" si="31"/>
        <v>0</v>
      </c>
      <c r="BU46" s="8">
        <f t="shared" si="32"/>
        <v>0</v>
      </c>
      <c r="BV46" s="8">
        <f t="shared" si="33"/>
        <v>0</v>
      </c>
      <c r="BW46" s="8">
        <f t="shared" si="34"/>
        <v>0</v>
      </c>
      <c r="BX46" s="8">
        <f t="shared" si="35"/>
        <v>0</v>
      </c>
      <c r="BY46" s="8">
        <f t="shared" si="36"/>
        <v>0</v>
      </c>
      <c r="BZ46" s="8">
        <f t="shared" si="37"/>
        <v>0</v>
      </c>
      <c r="CA46" s="8">
        <f t="shared" si="38"/>
        <v>0</v>
      </c>
      <c r="CB46" s="8">
        <f t="shared" si="39"/>
        <v>0</v>
      </c>
      <c r="CC46" s="8"/>
    </row>
    <row r="47" spans="53:81">
      <c r="BA47" s="8">
        <f t="shared" si="170"/>
        <v>0</v>
      </c>
      <c r="BB47" s="8">
        <f t="shared" si="171"/>
        <v>0</v>
      </c>
      <c r="BC47" s="8">
        <f t="shared" si="16"/>
        <v>0</v>
      </c>
      <c r="BD47" s="8">
        <f t="shared" si="17"/>
        <v>0</v>
      </c>
      <c r="BE47" s="8">
        <f t="shared" si="18"/>
        <v>0</v>
      </c>
      <c r="BF47" s="8">
        <f t="shared" si="19"/>
        <v>0</v>
      </c>
      <c r="BG47" s="8">
        <f t="shared" si="20"/>
        <v>0</v>
      </c>
      <c r="BH47" s="8">
        <f t="shared" si="21"/>
        <v>0</v>
      </c>
      <c r="BI47" s="99"/>
      <c r="BJ47" s="99">
        <f t="shared" si="22"/>
        <v>0</v>
      </c>
      <c r="BK47" s="99">
        <f t="shared" si="23"/>
        <v>0</v>
      </c>
      <c r="BL47" s="99"/>
      <c r="BM47" s="8">
        <f t="shared" si="24"/>
        <v>0</v>
      </c>
      <c r="BN47" s="8">
        <f t="shared" si="25"/>
        <v>0</v>
      </c>
      <c r="BO47" s="8">
        <f t="shared" si="26"/>
        <v>0</v>
      </c>
      <c r="BP47" s="8">
        <f t="shared" si="27"/>
        <v>0</v>
      </c>
      <c r="BQ47" s="8">
        <f t="shared" si="28"/>
        <v>0</v>
      </c>
      <c r="BR47" s="8">
        <f t="shared" si="29"/>
        <v>0</v>
      </c>
      <c r="BS47" s="8">
        <f t="shared" si="30"/>
        <v>0</v>
      </c>
      <c r="BT47" s="8">
        <f t="shared" si="31"/>
        <v>0</v>
      </c>
      <c r="BU47" s="8">
        <f t="shared" si="32"/>
        <v>0</v>
      </c>
      <c r="BV47" s="8">
        <f t="shared" si="33"/>
        <v>0</v>
      </c>
      <c r="BW47" s="8">
        <f t="shared" si="34"/>
        <v>0</v>
      </c>
      <c r="BX47" s="8">
        <f t="shared" si="35"/>
        <v>0</v>
      </c>
      <c r="BY47" s="8">
        <f t="shared" si="36"/>
        <v>0</v>
      </c>
      <c r="BZ47" s="8">
        <f t="shared" si="37"/>
        <v>0</v>
      </c>
      <c r="CA47" s="8">
        <f t="shared" si="38"/>
        <v>0</v>
      </c>
      <c r="CB47" s="8">
        <f t="shared" si="39"/>
        <v>0</v>
      </c>
      <c r="CC47" s="99"/>
    </row>
    <row r="48" spans="53:81">
      <c r="BA48" s="8">
        <f t="shared" si="170"/>
        <v>0</v>
      </c>
      <c r="BB48" s="8">
        <f t="shared" si="171"/>
        <v>0</v>
      </c>
      <c r="BC48" s="8">
        <f t="shared" si="16"/>
        <v>0</v>
      </c>
      <c r="BD48" s="8">
        <f t="shared" si="17"/>
        <v>0</v>
      </c>
      <c r="BE48" s="8">
        <f t="shared" si="18"/>
        <v>0</v>
      </c>
      <c r="BF48" s="8">
        <f t="shared" si="19"/>
        <v>0</v>
      </c>
      <c r="BG48" s="8">
        <f t="shared" si="20"/>
        <v>0</v>
      </c>
      <c r="BH48" s="8">
        <f t="shared" si="21"/>
        <v>0</v>
      </c>
      <c r="BI48" s="99"/>
      <c r="BJ48" s="99">
        <f t="shared" si="22"/>
        <v>0</v>
      </c>
      <c r="BK48" s="99">
        <f t="shared" si="23"/>
        <v>0</v>
      </c>
      <c r="BL48" s="99"/>
      <c r="BM48" s="8">
        <f t="shared" si="24"/>
        <v>0</v>
      </c>
      <c r="BN48" s="8">
        <f t="shared" si="25"/>
        <v>0</v>
      </c>
      <c r="BO48" s="8">
        <f t="shared" si="26"/>
        <v>0</v>
      </c>
      <c r="BP48" s="8">
        <f t="shared" si="27"/>
        <v>0</v>
      </c>
      <c r="BQ48" s="8">
        <f t="shared" si="28"/>
        <v>0</v>
      </c>
      <c r="BR48" s="8">
        <f t="shared" si="29"/>
        <v>0</v>
      </c>
      <c r="BS48" s="8">
        <f t="shared" si="30"/>
        <v>0</v>
      </c>
      <c r="BT48" s="8">
        <f t="shared" si="31"/>
        <v>0</v>
      </c>
      <c r="BU48" s="8">
        <f t="shared" si="32"/>
        <v>0</v>
      </c>
      <c r="BV48" s="8">
        <f t="shared" si="33"/>
        <v>0</v>
      </c>
      <c r="BW48" s="8">
        <f t="shared" si="34"/>
        <v>0</v>
      </c>
      <c r="BX48" s="8">
        <f t="shared" si="35"/>
        <v>0</v>
      </c>
      <c r="BY48" s="8">
        <f t="shared" si="36"/>
        <v>0</v>
      </c>
      <c r="BZ48" s="8">
        <f t="shared" si="37"/>
        <v>0</v>
      </c>
      <c r="CA48" s="8">
        <f t="shared" si="38"/>
        <v>0</v>
      </c>
      <c r="CB48" s="8">
        <f t="shared" si="39"/>
        <v>0</v>
      </c>
      <c r="CC48" s="99"/>
    </row>
    <row r="49" spans="53:81">
      <c r="BA49" s="8">
        <f t="shared" si="170"/>
        <v>0</v>
      </c>
      <c r="BB49" s="8">
        <f t="shared" si="171"/>
        <v>0</v>
      </c>
      <c r="BC49" s="8">
        <f t="shared" si="16"/>
        <v>0</v>
      </c>
      <c r="BD49" s="8">
        <f t="shared" si="17"/>
        <v>0</v>
      </c>
      <c r="BE49" s="8">
        <f t="shared" si="18"/>
        <v>0</v>
      </c>
      <c r="BF49" s="8">
        <f t="shared" si="19"/>
        <v>0</v>
      </c>
      <c r="BG49" s="8">
        <f t="shared" si="20"/>
        <v>0</v>
      </c>
      <c r="BH49" s="8">
        <f t="shared" si="21"/>
        <v>0</v>
      </c>
      <c r="BI49" s="99"/>
      <c r="BJ49" s="99">
        <f t="shared" si="22"/>
        <v>0</v>
      </c>
      <c r="BK49" s="99">
        <f t="shared" si="23"/>
        <v>0</v>
      </c>
      <c r="BL49" s="99"/>
      <c r="BM49" s="8">
        <f t="shared" si="24"/>
        <v>0</v>
      </c>
      <c r="BN49" s="8">
        <f t="shared" si="25"/>
        <v>0</v>
      </c>
      <c r="BO49" s="8">
        <f t="shared" si="26"/>
        <v>0</v>
      </c>
      <c r="BP49" s="8">
        <f t="shared" si="27"/>
        <v>0</v>
      </c>
      <c r="BQ49" s="8">
        <f t="shared" si="28"/>
        <v>0</v>
      </c>
      <c r="BR49" s="8">
        <f t="shared" si="29"/>
        <v>0</v>
      </c>
      <c r="BS49" s="8">
        <f t="shared" si="30"/>
        <v>0</v>
      </c>
      <c r="BT49" s="8">
        <f t="shared" si="31"/>
        <v>0</v>
      </c>
      <c r="BU49" s="8">
        <f t="shared" si="32"/>
        <v>0</v>
      </c>
      <c r="BV49" s="8">
        <f t="shared" si="33"/>
        <v>0</v>
      </c>
      <c r="BW49" s="8">
        <f t="shared" si="34"/>
        <v>0</v>
      </c>
      <c r="BX49" s="8">
        <f t="shared" si="35"/>
        <v>0</v>
      </c>
      <c r="BY49" s="8">
        <f t="shared" si="36"/>
        <v>0</v>
      </c>
      <c r="BZ49" s="8">
        <f t="shared" si="37"/>
        <v>0</v>
      </c>
      <c r="CA49" s="8">
        <f t="shared" si="38"/>
        <v>0</v>
      </c>
      <c r="CB49" s="8">
        <f t="shared" si="39"/>
        <v>0</v>
      </c>
      <c r="CC49" s="99"/>
    </row>
    <row r="50" spans="53:81">
      <c r="BA50" s="8">
        <f t="shared" si="170"/>
        <v>0</v>
      </c>
      <c r="BB50" s="8">
        <f t="shared" si="171"/>
        <v>0</v>
      </c>
      <c r="BC50" s="8">
        <f t="shared" si="16"/>
        <v>0</v>
      </c>
      <c r="BD50" s="8">
        <f t="shared" si="17"/>
        <v>0</v>
      </c>
      <c r="BE50" s="8">
        <f t="shared" si="18"/>
        <v>0</v>
      </c>
      <c r="BF50" s="8">
        <f t="shared" si="19"/>
        <v>0</v>
      </c>
      <c r="BG50" s="8">
        <f t="shared" si="20"/>
        <v>0</v>
      </c>
      <c r="BH50" s="8">
        <f t="shared" si="21"/>
        <v>0</v>
      </c>
      <c r="BI50" s="99"/>
      <c r="BJ50" s="99">
        <f t="shared" si="22"/>
        <v>0</v>
      </c>
      <c r="BK50" s="99">
        <f t="shared" si="23"/>
        <v>0</v>
      </c>
      <c r="BL50" s="99"/>
      <c r="BM50" s="8">
        <f t="shared" si="24"/>
        <v>0</v>
      </c>
      <c r="BN50" s="8">
        <f t="shared" si="25"/>
        <v>0</v>
      </c>
      <c r="BO50" s="8">
        <f t="shared" si="26"/>
        <v>0</v>
      </c>
      <c r="BP50" s="8">
        <f t="shared" si="27"/>
        <v>0</v>
      </c>
      <c r="BQ50" s="8">
        <f t="shared" si="28"/>
        <v>0</v>
      </c>
      <c r="BR50" s="8">
        <f t="shared" si="29"/>
        <v>0</v>
      </c>
      <c r="BS50" s="8">
        <f t="shared" si="30"/>
        <v>0</v>
      </c>
      <c r="BT50" s="8">
        <f t="shared" si="31"/>
        <v>0</v>
      </c>
      <c r="BU50" s="8">
        <f t="shared" si="32"/>
        <v>0</v>
      </c>
      <c r="BV50" s="8">
        <f t="shared" si="33"/>
        <v>0</v>
      </c>
      <c r="BW50" s="8">
        <f t="shared" si="34"/>
        <v>0</v>
      </c>
      <c r="BX50" s="8">
        <f t="shared" si="35"/>
        <v>0</v>
      </c>
      <c r="BY50" s="8">
        <f t="shared" si="36"/>
        <v>0</v>
      </c>
      <c r="BZ50" s="8">
        <f t="shared" si="37"/>
        <v>0</v>
      </c>
      <c r="CA50" s="8">
        <f t="shared" si="38"/>
        <v>0</v>
      </c>
      <c r="CB50" s="8">
        <f t="shared" si="39"/>
        <v>0</v>
      </c>
      <c r="CC50" s="99"/>
    </row>
    <row r="51" spans="53:81">
      <c r="BA51" s="8">
        <f t="shared" si="170"/>
        <v>0</v>
      </c>
      <c r="BB51" s="8">
        <f t="shared" si="171"/>
        <v>0</v>
      </c>
      <c r="BC51" s="8">
        <f t="shared" si="16"/>
        <v>0</v>
      </c>
      <c r="BD51" s="8">
        <f t="shared" si="17"/>
        <v>0</v>
      </c>
      <c r="BE51" s="8">
        <f t="shared" si="18"/>
        <v>0</v>
      </c>
      <c r="BF51" s="8">
        <f t="shared" si="19"/>
        <v>0</v>
      </c>
      <c r="BG51" s="8">
        <f t="shared" si="20"/>
        <v>0</v>
      </c>
      <c r="BH51" s="8">
        <f t="shared" si="21"/>
        <v>0</v>
      </c>
      <c r="BI51" s="8"/>
      <c r="BJ51" s="99">
        <f t="shared" si="22"/>
        <v>0</v>
      </c>
      <c r="BK51" s="99">
        <f t="shared" si="23"/>
        <v>0</v>
      </c>
      <c r="BL51" s="8"/>
      <c r="BM51" s="8">
        <f t="shared" si="24"/>
        <v>0</v>
      </c>
      <c r="BN51" s="8">
        <f t="shared" si="25"/>
        <v>0</v>
      </c>
      <c r="BO51" s="8">
        <f t="shared" si="26"/>
        <v>0</v>
      </c>
      <c r="BP51" s="8">
        <f t="shared" si="27"/>
        <v>0</v>
      </c>
      <c r="BQ51" s="8">
        <f t="shared" si="28"/>
        <v>0</v>
      </c>
      <c r="BR51" s="8">
        <f t="shared" si="29"/>
        <v>0</v>
      </c>
      <c r="BS51" s="8">
        <f t="shared" si="30"/>
        <v>0</v>
      </c>
      <c r="BT51" s="8">
        <f t="shared" si="31"/>
        <v>0</v>
      </c>
      <c r="BU51" s="8">
        <f t="shared" si="32"/>
        <v>0</v>
      </c>
      <c r="BV51" s="8">
        <f t="shared" si="33"/>
        <v>0</v>
      </c>
      <c r="BW51" s="8">
        <f t="shared" si="34"/>
        <v>0</v>
      </c>
      <c r="BX51" s="8">
        <f t="shared" si="35"/>
        <v>0</v>
      </c>
      <c r="BY51" s="8">
        <f t="shared" si="36"/>
        <v>0</v>
      </c>
      <c r="BZ51" s="8">
        <f t="shared" si="37"/>
        <v>0</v>
      </c>
      <c r="CA51" s="8">
        <f t="shared" si="38"/>
        <v>0</v>
      </c>
      <c r="CB51" s="8">
        <f t="shared" si="39"/>
        <v>0</v>
      </c>
      <c r="CC51" s="8"/>
    </row>
    <row r="52" spans="53:81">
      <c r="BA52" s="8">
        <f t="shared" si="170"/>
        <v>0</v>
      </c>
      <c r="BB52" s="8">
        <f t="shared" si="171"/>
        <v>0</v>
      </c>
      <c r="BC52" s="8">
        <f t="shared" si="16"/>
        <v>0</v>
      </c>
      <c r="BD52" s="8">
        <f t="shared" si="17"/>
        <v>0</v>
      </c>
      <c r="BE52" s="8">
        <f t="shared" si="18"/>
        <v>0</v>
      </c>
      <c r="BF52" s="8">
        <f t="shared" si="19"/>
        <v>0</v>
      </c>
      <c r="BG52" s="8">
        <f t="shared" si="20"/>
        <v>0</v>
      </c>
      <c r="BH52" s="8">
        <f t="shared" si="21"/>
        <v>0</v>
      </c>
      <c r="BI52" s="8"/>
      <c r="BJ52" s="99">
        <f t="shared" si="22"/>
        <v>0</v>
      </c>
      <c r="BK52" s="99">
        <f t="shared" si="23"/>
        <v>0</v>
      </c>
      <c r="BL52" s="8"/>
      <c r="BM52" s="8">
        <f t="shared" si="24"/>
        <v>0</v>
      </c>
      <c r="BN52" s="8">
        <f t="shared" si="25"/>
        <v>0</v>
      </c>
      <c r="BO52" s="8">
        <f t="shared" si="26"/>
        <v>0</v>
      </c>
      <c r="BP52" s="8">
        <f t="shared" si="27"/>
        <v>0</v>
      </c>
      <c r="BQ52" s="8">
        <f t="shared" si="28"/>
        <v>0</v>
      </c>
      <c r="BR52" s="8">
        <f t="shared" si="29"/>
        <v>0</v>
      </c>
      <c r="BS52" s="8">
        <f t="shared" si="30"/>
        <v>0</v>
      </c>
      <c r="BT52" s="8">
        <f t="shared" si="31"/>
        <v>0</v>
      </c>
      <c r="BU52" s="8">
        <f t="shared" si="32"/>
        <v>0</v>
      </c>
      <c r="BV52" s="8">
        <f t="shared" si="33"/>
        <v>0</v>
      </c>
      <c r="BW52" s="8">
        <f t="shared" si="34"/>
        <v>0</v>
      </c>
      <c r="BX52" s="8">
        <f t="shared" si="35"/>
        <v>0</v>
      </c>
      <c r="BY52" s="8">
        <f t="shared" si="36"/>
        <v>0</v>
      </c>
      <c r="BZ52" s="8">
        <f t="shared" si="37"/>
        <v>0</v>
      </c>
      <c r="CA52" s="8">
        <f t="shared" si="38"/>
        <v>0</v>
      </c>
      <c r="CB52" s="8">
        <f t="shared" si="39"/>
        <v>0</v>
      </c>
      <c r="CC52" s="8"/>
    </row>
    <row r="53" spans="53:81">
      <c r="BA53" s="8">
        <f t="shared" si="170"/>
        <v>0</v>
      </c>
      <c r="BB53" s="8">
        <f t="shared" si="171"/>
        <v>0</v>
      </c>
      <c r="BC53" s="8">
        <f t="shared" si="16"/>
        <v>0</v>
      </c>
      <c r="BD53" s="8">
        <f t="shared" si="17"/>
        <v>0</v>
      </c>
      <c r="BE53" s="8">
        <f t="shared" si="18"/>
        <v>0</v>
      </c>
      <c r="BF53" s="8">
        <f t="shared" si="19"/>
        <v>0</v>
      </c>
      <c r="BG53" s="8">
        <f t="shared" si="20"/>
        <v>0</v>
      </c>
      <c r="BH53" s="8">
        <f t="shared" si="21"/>
        <v>0</v>
      </c>
      <c r="BI53" s="99"/>
      <c r="BJ53" s="99">
        <f t="shared" si="22"/>
        <v>0</v>
      </c>
      <c r="BK53" s="99">
        <f t="shared" si="23"/>
        <v>0</v>
      </c>
      <c r="BL53" s="99"/>
      <c r="BM53" s="8">
        <f t="shared" si="24"/>
        <v>0</v>
      </c>
      <c r="BN53" s="8">
        <f t="shared" si="25"/>
        <v>0</v>
      </c>
      <c r="BO53" s="8">
        <f t="shared" si="26"/>
        <v>0</v>
      </c>
      <c r="BP53" s="8">
        <f t="shared" si="27"/>
        <v>0</v>
      </c>
      <c r="BQ53" s="8">
        <f t="shared" si="28"/>
        <v>0</v>
      </c>
      <c r="BR53" s="8">
        <f t="shared" si="29"/>
        <v>0</v>
      </c>
      <c r="BS53" s="8">
        <f t="shared" si="30"/>
        <v>0</v>
      </c>
      <c r="BT53" s="8">
        <f t="shared" si="31"/>
        <v>0</v>
      </c>
      <c r="BU53" s="8">
        <f t="shared" si="32"/>
        <v>0</v>
      </c>
      <c r="BV53" s="8">
        <f t="shared" si="33"/>
        <v>0</v>
      </c>
      <c r="BW53" s="8">
        <f t="shared" si="34"/>
        <v>0</v>
      </c>
      <c r="BX53" s="8">
        <f t="shared" si="35"/>
        <v>0</v>
      </c>
      <c r="BY53" s="8">
        <f t="shared" si="36"/>
        <v>0</v>
      </c>
      <c r="BZ53" s="8">
        <f t="shared" si="37"/>
        <v>0</v>
      </c>
      <c r="CA53" s="8">
        <f t="shared" si="38"/>
        <v>0</v>
      </c>
      <c r="CB53" s="8">
        <f t="shared" si="39"/>
        <v>0</v>
      </c>
      <c r="CC53" s="99"/>
    </row>
    <row r="54" spans="53:81">
      <c r="BA54" s="8">
        <f t="shared" si="170"/>
        <v>0</v>
      </c>
      <c r="BB54" s="8">
        <f t="shared" si="171"/>
        <v>0</v>
      </c>
      <c r="BC54" s="8">
        <f t="shared" si="16"/>
        <v>0</v>
      </c>
      <c r="BD54" s="8">
        <f t="shared" si="17"/>
        <v>0</v>
      </c>
      <c r="BE54" s="8">
        <f t="shared" si="18"/>
        <v>0</v>
      </c>
      <c r="BF54" s="8">
        <f t="shared" si="19"/>
        <v>0</v>
      </c>
      <c r="BG54" s="8">
        <f t="shared" si="20"/>
        <v>0</v>
      </c>
      <c r="BH54" s="8">
        <f t="shared" si="21"/>
        <v>0</v>
      </c>
      <c r="BI54" s="99"/>
      <c r="BJ54" s="99">
        <f t="shared" si="22"/>
        <v>0</v>
      </c>
      <c r="BK54" s="99">
        <f t="shared" si="23"/>
        <v>0</v>
      </c>
      <c r="BL54" s="99"/>
      <c r="BM54" s="8">
        <f>IF(B54="sloper",IF(SUM(H54:U54)&gt;0,SUM(H54:U54),0),0)*E54</f>
        <v>0</v>
      </c>
      <c r="BN54" s="8">
        <f>IF(B54="footholds",IF(SUM(H54:U54)&gt;0,SUM(H54:U54),0),0)*E54</f>
        <v>0</v>
      </c>
      <c r="BO54" s="8">
        <f>IF(B54="micros",IF(SUM(H54:U54)&gt;0,SUM(H54:U54),0),0)*E54</f>
        <v>0</v>
      </c>
      <c r="BP54" s="8">
        <f>IF(B54="jug",IF(SUM(H54:U54)&gt;0,SUM(H54:U54),0),0)*E54</f>
        <v>0</v>
      </c>
      <c r="BQ54" s="8">
        <f>IF(B54="ledge",IF(SUM(H54:U54)&gt;0,SUM(H54:U54),0),0)*E54</f>
        <v>0</v>
      </c>
      <c r="BR54" s="8">
        <f>IF(B54="edge",IF(SUM(H54:U54)&gt;0,SUM(H54:U54),0),0)*E54</f>
        <v>0</v>
      </c>
      <c r="BS54" s="8">
        <f>IF(B54="crimp",IF(SUM(H54:U54)&gt;0,SUM(H54:U54),0),0)*E54</f>
        <v>0</v>
      </c>
      <c r="BT54" s="8">
        <f>IF(B54="incut",IF(SUM(H54:U54)&gt;0,SUM(H54:U54),0),0)*E54</f>
        <v>0</v>
      </c>
      <c r="BU54" s="8">
        <f>IF(B54="dish",IF(SUM(H54:U54)&gt;0,SUM(H54:U54),0),0)*E54</f>
        <v>0</v>
      </c>
      <c r="BV54" s="8">
        <f>IF(B54="pinch",IF(SUM(H54:U54)&gt;0,SUM(H54:U54),0),0)*E54</f>
        <v>0</v>
      </c>
      <c r="BW54" s="8">
        <f>IF(B54="pocket",IF(SUM(H54:U54)&gt;0,SUM(H54:U54),0),0)*E54</f>
        <v>0</v>
      </c>
      <c r="BX54" s="8">
        <f>IF(B54="insert",IF(SUM(H54:U54)&gt;0,SUM(H54:U54),0),0)*E54</f>
        <v>0</v>
      </c>
      <c r="BY54" s="8">
        <f>IF(B54="feature",IF(SUM(H54:U54)&gt;0,SUM(H54:U54),0),0)*E54</f>
        <v>0</v>
      </c>
      <c r="BZ54" s="8">
        <f>IF(B54="scoop",IF(SUM(H54:U54)&gt;0,SUM(H54:U54),0),0)*E54</f>
        <v>0</v>
      </c>
      <c r="CA54" s="8">
        <f>IF(B54="positive",IF(SUM(H54:U54)&gt;0,SUM(H54:U54),0),0)*E54</f>
        <v>0</v>
      </c>
      <c r="CB54" s="8">
        <f>IF(B54="various",IF(SUM(H54:U54)&gt;0,SUM(H54:U54),0),0)*E54</f>
        <v>0</v>
      </c>
      <c r="CC54" s="99"/>
    </row>
  </sheetData>
  <sheetProtection algorithmName="SHA-512" hashValue="qF2VXbCKjuROp1Ub4DGxX9rCOEETU/DHViAk1p30Cilnp6fUb11ba9e3e7deJDmpiZSkiURVehyXZTM8ms/U1w==" saltValue="dqW6aUosug2uv/h4KnZhNw==" spinCount="100000" sheet="1" autoFilter="0"/>
  <autoFilter ref="V8:W29" xr:uid="{00000000-0009-0000-0000-000003000000}"/>
  <mergeCells count="7">
    <mergeCell ref="B2:C5"/>
    <mergeCell ref="CD13:CD14"/>
    <mergeCell ref="L1:M1"/>
    <mergeCell ref="L2:M2"/>
    <mergeCell ref="L3:M3"/>
    <mergeCell ref="CC3:CC5"/>
    <mergeCell ref="BB10:BL10"/>
  </mergeCells>
  <conditionalFormatting sqref="K11:K31">
    <cfRule type="notContainsBlanks" dxfId="9" priority="1">
      <formula>LEN(TRIM(K11))&gt;0</formula>
    </cfRule>
  </conditionalFormatting>
  <conditionalFormatting sqref="L11:L31">
    <cfRule type="notContainsBlanks" dxfId="8" priority="3">
      <formula>LEN(TRIM(L11))&gt;0</formula>
    </cfRule>
  </conditionalFormatting>
  <conditionalFormatting sqref="M11:M31">
    <cfRule type="notContainsBlanks" dxfId="7" priority="4">
      <formula>LEN(TRIM(M11))&gt;0</formula>
    </cfRule>
  </conditionalFormatting>
  <conditionalFormatting sqref="N11:N31">
    <cfRule type="notContainsBlanks" dxfId="6" priority="5">
      <formula>LEN(TRIM(N11))&gt;0</formula>
    </cfRule>
  </conditionalFormatting>
  <conditionalFormatting sqref="O11:O31">
    <cfRule type="notContainsBlanks" dxfId="5" priority="6">
      <formula>LEN(TRIM(O11))&gt;0</formula>
    </cfRule>
  </conditionalFormatting>
  <conditionalFormatting sqref="P11:P31">
    <cfRule type="notContainsBlanks" dxfId="4" priority="7">
      <formula>LEN(TRIM(P11))&gt;0</formula>
    </cfRule>
  </conditionalFormatting>
  <conditionalFormatting sqref="Q11:Q31">
    <cfRule type="notContainsBlanks" dxfId="3" priority="8">
      <formula>LEN(TRIM(Q11))&gt;0</formula>
    </cfRule>
  </conditionalFormatting>
  <conditionalFormatting sqref="R11:R31">
    <cfRule type="notContainsBlanks" dxfId="2" priority="9">
      <formula>LEN(TRIM(R11))&gt;0</formula>
    </cfRule>
  </conditionalFormatting>
  <conditionalFormatting sqref="S11:S31">
    <cfRule type="notContainsBlanks" dxfId="1" priority="2">
      <formula>LEN(TRIM(S11))&gt;0</formula>
    </cfRule>
  </conditionalFormatting>
  <conditionalFormatting sqref="T11:T31">
    <cfRule type="notContainsBlanks" dxfId="0" priority="10">
      <formula>LEN(TRIM(T11))&gt;0</formula>
    </cfRule>
  </conditionalFormatting>
  <pageMargins left="0.25" right="0.25" top="0.75" bottom="0.75" header="0.3" footer="0.3"/>
  <pageSetup paperSize="9" scale="52" fitToHeight="0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9"/>
  <sheetViews>
    <sheetView showGridLines="0" zoomScaleNormal="100" workbookViewId="0">
      <selection activeCell="A5" sqref="A5:J5"/>
    </sheetView>
  </sheetViews>
  <sheetFormatPr defaultColWidth="12.33203125" defaultRowHeight="23.25" customHeight="1"/>
  <cols>
    <col min="1" max="1" width="10" style="61" customWidth="1"/>
    <col min="2" max="2" width="3.6640625" style="61" customWidth="1"/>
    <col min="3" max="4" width="5.6640625" style="59" customWidth="1"/>
    <col min="5" max="12" width="5.6640625" style="58" customWidth="1"/>
    <col min="13" max="13" width="6.58203125" style="58" customWidth="1"/>
    <col min="14" max="14" width="6.5" style="58" customWidth="1"/>
    <col min="15" max="15" width="7.08203125" style="59" customWidth="1"/>
    <col min="16" max="16" width="3.83203125" style="59" customWidth="1"/>
    <col min="17" max="16384" width="12.33203125" style="59"/>
  </cols>
  <sheetData>
    <row r="1" spans="1:15" ht="29.25" customHeight="1">
      <c r="A1" s="446" t="s">
        <v>236</v>
      </c>
      <c r="B1" s="446"/>
      <c r="C1" s="446"/>
      <c r="D1" s="446"/>
      <c r="E1" s="446"/>
      <c r="F1" s="446"/>
      <c r="H1" s="204" t="s">
        <v>17</v>
      </c>
      <c r="I1" s="204"/>
      <c r="J1" s="120" t="s">
        <v>4</v>
      </c>
    </row>
    <row r="2" spans="1:15" ht="21" customHeight="1">
      <c r="A2" s="446"/>
      <c r="B2" s="446"/>
      <c r="C2" s="446"/>
      <c r="D2" s="446"/>
      <c r="E2" s="446"/>
      <c r="F2" s="446"/>
      <c r="G2" s="59"/>
      <c r="H2" s="445">
        <f>SUM(M9:M29)</f>
        <v>0</v>
      </c>
      <c r="I2" s="445"/>
      <c r="J2" s="437">
        <f>'GOOD PE'!L3</f>
        <v>0</v>
      </c>
      <c r="K2" s="437"/>
      <c r="L2" s="437"/>
      <c r="M2" s="437"/>
    </row>
    <row r="3" spans="1:15" ht="6.65" customHeight="1">
      <c r="A3" s="105"/>
      <c r="B3" s="105"/>
      <c r="C3" s="105"/>
      <c r="D3" s="105"/>
      <c r="E3" s="69"/>
      <c r="F3" s="70"/>
      <c r="G3" s="71"/>
      <c r="H3" s="119"/>
      <c r="I3" s="119"/>
      <c r="J3" s="108"/>
      <c r="K3" s="108"/>
      <c r="L3" s="108"/>
      <c r="M3" s="108"/>
    </row>
    <row r="4" spans="1:15" ht="17.399999999999999" customHeight="1">
      <c r="A4" s="438" t="s">
        <v>63</v>
      </c>
      <c r="B4" s="438"/>
      <c r="C4" s="438"/>
      <c r="K4" s="439" t="s">
        <v>237</v>
      </c>
      <c r="L4" s="439"/>
      <c r="M4" s="439"/>
      <c r="N4" s="439"/>
      <c r="O4" s="439"/>
    </row>
    <row r="5" spans="1:15" ht="55.5" customHeight="1">
      <c r="A5" s="442"/>
      <c r="B5" s="443"/>
      <c r="C5" s="443"/>
      <c r="D5" s="443"/>
      <c r="E5" s="443"/>
      <c r="F5" s="443"/>
      <c r="G5" s="443"/>
      <c r="H5" s="443"/>
      <c r="I5" s="443"/>
      <c r="J5" s="444"/>
      <c r="K5" s="440"/>
      <c r="L5" s="440"/>
      <c r="M5" s="440"/>
      <c r="N5" s="440"/>
      <c r="O5" s="441"/>
    </row>
    <row r="6" spans="1:15" customFormat="1" ht="24" customHeight="1" thickBot="1">
      <c r="A6" s="60"/>
      <c r="B6" s="60"/>
      <c r="M6" s="58"/>
      <c r="N6" s="58"/>
      <c r="O6" s="59"/>
    </row>
    <row r="7" spans="1:15" ht="76.5" customHeight="1">
      <c r="A7" s="109" t="s">
        <v>14</v>
      </c>
      <c r="B7" s="435" t="s">
        <v>89</v>
      </c>
      <c r="C7" s="398" t="s">
        <v>1</v>
      </c>
      <c r="D7" s="397" t="s">
        <v>2</v>
      </c>
      <c r="E7" s="397" t="s">
        <v>9</v>
      </c>
      <c r="F7" s="397" t="s">
        <v>25</v>
      </c>
      <c r="G7" s="397" t="s">
        <v>3</v>
      </c>
      <c r="H7" s="399" t="s">
        <v>196</v>
      </c>
      <c r="I7" s="397" t="s">
        <v>12</v>
      </c>
      <c r="J7" s="397" t="s">
        <v>15</v>
      </c>
      <c r="K7" s="397" t="s">
        <v>62</v>
      </c>
      <c r="L7" s="397" t="s">
        <v>130</v>
      </c>
      <c r="M7" s="112" t="s">
        <v>16</v>
      </c>
      <c r="N7" s="205" t="s">
        <v>67</v>
      </c>
      <c r="O7" s="113" t="s">
        <v>68</v>
      </c>
    </row>
    <row r="8" spans="1:15" ht="25.5" customHeight="1" thickBot="1">
      <c r="A8" s="110" t="s">
        <v>131</v>
      </c>
      <c r="B8" s="436"/>
      <c r="C8" s="116">
        <f t="shared" ref="C8:L8" si="0">SUM(C9:C33)</f>
        <v>0</v>
      </c>
      <c r="D8" s="117">
        <f t="shared" si="0"/>
        <v>0</v>
      </c>
      <c r="E8" s="117">
        <f t="shared" si="0"/>
        <v>0</v>
      </c>
      <c r="F8" s="117">
        <f t="shared" si="0"/>
        <v>0</v>
      </c>
      <c r="G8" s="117">
        <f t="shared" si="0"/>
        <v>0</v>
      </c>
      <c r="H8" s="117">
        <f t="shared" si="0"/>
        <v>0</v>
      </c>
      <c r="I8" s="117">
        <f t="shared" si="0"/>
        <v>0</v>
      </c>
      <c r="J8" s="117">
        <f t="shared" si="0"/>
        <v>0</v>
      </c>
      <c r="K8" s="118">
        <f t="shared" si="0"/>
        <v>0</v>
      </c>
      <c r="L8" s="118">
        <f t="shared" si="0"/>
        <v>0</v>
      </c>
      <c r="M8" s="111">
        <f>SUM(M9:M29)</f>
        <v>0</v>
      </c>
      <c r="N8" s="111">
        <f>SUM(N9:N29)</f>
        <v>0</v>
      </c>
      <c r="O8" s="111">
        <f>SUM(O9:O29)</f>
        <v>0</v>
      </c>
    </row>
    <row r="9" spans="1:15" ht="23.25" customHeight="1" thickBot="1">
      <c r="A9" s="121" t="str">
        <f>'GOOD PE'!D11</f>
        <v>G-1PE</v>
      </c>
      <c r="B9" s="114">
        <f>'GOOD PE'!H11</f>
        <v>9</v>
      </c>
      <c r="C9" s="115" t="str">
        <f>IF('GOOD PE'!K11=0," ",'GOOD PE'!K11)</f>
        <v xml:space="preserve"> </v>
      </c>
      <c r="D9" s="93" t="str">
        <f>IF('GOOD PE'!L11=0," ",'GOOD PE'!L11)</f>
        <v xml:space="preserve"> </v>
      </c>
      <c r="E9" s="93" t="str">
        <f>IF('GOOD PE'!M11=0," ",'GOOD PE'!M11)</f>
        <v xml:space="preserve"> </v>
      </c>
      <c r="F9" s="93" t="str">
        <f>IF('GOOD PE'!N11=0," ",'GOOD PE'!N11)</f>
        <v xml:space="preserve"> </v>
      </c>
      <c r="G9" s="93" t="str">
        <f>IF('GOOD PE'!O11=0," ",'GOOD PE'!O11)</f>
        <v xml:space="preserve"> </v>
      </c>
      <c r="H9" s="93" t="str">
        <f>IF('GOOD PE'!P11=0," ",'GOOD PE'!P11)</f>
        <v xml:space="preserve"> </v>
      </c>
      <c r="I9" s="93" t="str">
        <f>IF('GOOD PE'!Q11=0," ",'GOOD PE'!Q11)</f>
        <v xml:space="preserve"> </v>
      </c>
      <c r="J9" s="93" t="str">
        <f>IF('GOOD PE'!R11=0," ",'GOOD PE'!R11)</f>
        <v xml:space="preserve"> </v>
      </c>
      <c r="K9" s="200" t="str">
        <f>IF('GOOD PE'!S11=0," ",'GOOD PE'!S11)</f>
        <v xml:space="preserve"> </v>
      </c>
      <c r="L9" s="201" t="str">
        <f>IF('GOOD PE'!T11=0," ",'GOOD PE'!T11)</f>
        <v xml:space="preserve"> </v>
      </c>
      <c r="M9" s="94">
        <f t="shared" ref="M9:M29" si="1">SUM(C9:L9)</f>
        <v>0</v>
      </c>
      <c r="N9" s="95">
        <f>M9*'GOOD PE'!H11</f>
        <v>0</v>
      </c>
      <c r="O9" s="96">
        <f>M9*'GOOD PE'!AN11</f>
        <v>0</v>
      </c>
    </row>
    <row r="10" spans="1:15" ht="23.25" customHeight="1" thickBot="1">
      <c r="A10" s="121" t="str">
        <f>'GOOD PE'!D12</f>
        <v>G-2PE</v>
      </c>
      <c r="B10" s="114">
        <f>'GOOD PE'!H12</f>
        <v>10</v>
      </c>
      <c r="C10" s="115" t="str">
        <f>IF('GOOD PE'!K12=0," ",'GOOD PE'!K12)</f>
        <v xml:space="preserve"> </v>
      </c>
      <c r="D10" s="93" t="str">
        <f>IF('GOOD PE'!L12=0," ",'GOOD PE'!L12)</f>
        <v xml:space="preserve"> </v>
      </c>
      <c r="E10" s="93" t="str">
        <f>IF('GOOD PE'!M12=0," ",'GOOD PE'!M12)</f>
        <v xml:space="preserve"> </v>
      </c>
      <c r="F10" s="93" t="str">
        <f>IF('GOOD PE'!N12=0," ",'GOOD PE'!N12)</f>
        <v xml:space="preserve"> </v>
      </c>
      <c r="G10" s="93" t="str">
        <f>IF('GOOD PE'!O12=0," ",'GOOD PE'!O12)</f>
        <v xml:space="preserve"> </v>
      </c>
      <c r="H10" s="93" t="str">
        <f>IF('GOOD PE'!P12=0," ",'GOOD PE'!P12)</f>
        <v xml:space="preserve"> </v>
      </c>
      <c r="I10" s="93" t="str">
        <f>IF('GOOD PE'!Q12=0," ",'GOOD PE'!Q12)</f>
        <v xml:space="preserve"> </v>
      </c>
      <c r="J10" s="93" t="str">
        <f>IF('GOOD PE'!R12=0," ",'GOOD PE'!R12)</f>
        <v xml:space="preserve"> </v>
      </c>
      <c r="K10" s="200" t="str">
        <f>IF('GOOD PE'!S12=0," ",'GOOD PE'!S12)</f>
        <v xml:space="preserve"> </v>
      </c>
      <c r="L10" s="201" t="str">
        <f>IF('GOOD PE'!T12=0," ",'GOOD PE'!T12)</f>
        <v xml:space="preserve"> </v>
      </c>
      <c r="M10" s="94">
        <f t="shared" si="1"/>
        <v>0</v>
      </c>
      <c r="N10" s="95">
        <f>M10*'GOOD PE'!H12</f>
        <v>0</v>
      </c>
      <c r="O10" s="96">
        <f>M10*'GOOD PE'!AN12</f>
        <v>0</v>
      </c>
    </row>
    <row r="11" spans="1:15" ht="23.25" customHeight="1" thickBot="1">
      <c r="A11" s="121" t="str">
        <f>'GOOD PE'!D13</f>
        <v>G-3PE</v>
      </c>
      <c r="B11" s="114">
        <f>'GOOD PE'!H13</f>
        <v>10</v>
      </c>
      <c r="C11" s="115" t="str">
        <f>IF('GOOD PE'!K13=0," ",'GOOD PE'!K13)</f>
        <v xml:space="preserve"> </v>
      </c>
      <c r="D11" s="93" t="str">
        <f>IF('GOOD PE'!L13=0," ",'GOOD PE'!L13)</f>
        <v xml:space="preserve"> </v>
      </c>
      <c r="E11" s="93" t="str">
        <f>IF('GOOD PE'!M13=0," ",'GOOD PE'!M13)</f>
        <v xml:space="preserve"> </v>
      </c>
      <c r="F11" s="93" t="str">
        <f>IF('GOOD PE'!N13=0," ",'GOOD PE'!N13)</f>
        <v xml:space="preserve"> </v>
      </c>
      <c r="G11" s="93" t="str">
        <f>IF('GOOD PE'!O13=0," ",'GOOD PE'!O13)</f>
        <v xml:space="preserve"> </v>
      </c>
      <c r="H11" s="93" t="str">
        <f>IF('GOOD PE'!P13=0," ",'GOOD PE'!P13)</f>
        <v xml:space="preserve"> </v>
      </c>
      <c r="I11" s="93" t="str">
        <f>IF('GOOD PE'!Q13=0," ",'GOOD PE'!Q13)</f>
        <v xml:space="preserve"> </v>
      </c>
      <c r="J11" s="93" t="str">
        <f>IF('GOOD PE'!R13=0," ",'GOOD PE'!R13)</f>
        <v xml:space="preserve"> </v>
      </c>
      <c r="K11" s="200" t="str">
        <f>IF('GOOD PE'!S13=0," ",'GOOD PE'!S13)</f>
        <v xml:space="preserve"> </v>
      </c>
      <c r="L11" s="201" t="str">
        <f>IF('GOOD PE'!T13=0," ",'GOOD PE'!T13)</f>
        <v xml:space="preserve"> </v>
      </c>
      <c r="M11" s="94">
        <f t="shared" si="1"/>
        <v>0</v>
      </c>
      <c r="N11" s="95">
        <f>M11*'GOOD PE'!H13</f>
        <v>0</v>
      </c>
      <c r="O11" s="96">
        <f>M11*'GOOD PE'!AN13</f>
        <v>0</v>
      </c>
    </row>
    <row r="12" spans="1:15" ht="23.25" customHeight="1" thickBot="1">
      <c r="A12" s="121" t="str">
        <f>'GOOD PE'!D14</f>
        <v>G-4PE</v>
      </c>
      <c r="B12" s="114">
        <f>'GOOD PE'!H14</f>
        <v>10</v>
      </c>
      <c r="C12" s="115" t="str">
        <f>IF('GOOD PE'!K14=0," ",'GOOD PE'!K14)</f>
        <v xml:space="preserve"> </v>
      </c>
      <c r="D12" s="93" t="str">
        <f>IF('GOOD PE'!L14=0," ",'GOOD PE'!L14)</f>
        <v xml:space="preserve"> </v>
      </c>
      <c r="E12" s="93" t="str">
        <f>IF('GOOD PE'!M14=0," ",'GOOD PE'!M14)</f>
        <v xml:space="preserve"> </v>
      </c>
      <c r="F12" s="93" t="str">
        <f>IF('GOOD PE'!N14=0," ",'GOOD PE'!N14)</f>
        <v xml:space="preserve"> </v>
      </c>
      <c r="G12" s="93" t="str">
        <f>IF('GOOD PE'!O14=0," ",'GOOD PE'!O14)</f>
        <v xml:space="preserve"> </v>
      </c>
      <c r="H12" s="93" t="str">
        <f>IF('GOOD PE'!P14=0," ",'GOOD PE'!P14)</f>
        <v xml:space="preserve"> </v>
      </c>
      <c r="I12" s="93" t="str">
        <f>IF('GOOD PE'!Q14=0," ",'GOOD PE'!Q14)</f>
        <v xml:space="preserve"> </v>
      </c>
      <c r="J12" s="93" t="str">
        <f>IF('GOOD PE'!R14=0," ",'GOOD PE'!R14)</f>
        <v xml:space="preserve"> </v>
      </c>
      <c r="K12" s="200" t="str">
        <f>IF('GOOD PE'!S14=0," ",'GOOD PE'!S14)</f>
        <v xml:space="preserve"> </v>
      </c>
      <c r="L12" s="201" t="str">
        <f>IF('GOOD PE'!T14=0," ",'GOOD PE'!T14)</f>
        <v xml:space="preserve"> </v>
      </c>
      <c r="M12" s="94">
        <f t="shared" si="1"/>
        <v>0</v>
      </c>
      <c r="N12" s="95">
        <f>M12*'GOOD PE'!H14</f>
        <v>0</v>
      </c>
      <c r="O12" s="96">
        <f>M12*'GOOD PE'!AN14</f>
        <v>0</v>
      </c>
    </row>
    <row r="13" spans="1:15" ht="23.25" customHeight="1" thickBot="1">
      <c r="A13" s="121" t="str">
        <f>'GOOD PE'!D15</f>
        <v>G-5PE</v>
      </c>
      <c r="B13" s="114">
        <f>'GOOD PE'!H15</f>
        <v>10</v>
      </c>
      <c r="C13" s="115" t="str">
        <f>IF('GOOD PE'!K15=0," ",'GOOD PE'!K15)</f>
        <v xml:space="preserve"> </v>
      </c>
      <c r="D13" s="93" t="str">
        <f>IF('GOOD PE'!L15=0," ",'GOOD PE'!L15)</f>
        <v xml:space="preserve"> </v>
      </c>
      <c r="E13" s="93" t="str">
        <f>IF('GOOD PE'!M15=0," ",'GOOD PE'!M15)</f>
        <v xml:space="preserve"> </v>
      </c>
      <c r="F13" s="93" t="str">
        <f>IF('GOOD PE'!N15=0," ",'GOOD PE'!N15)</f>
        <v xml:space="preserve"> </v>
      </c>
      <c r="G13" s="93" t="str">
        <f>IF('GOOD PE'!O15=0," ",'GOOD PE'!O15)</f>
        <v xml:space="preserve"> </v>
      </c>
      <c r="H13" s="93" t="str">
        <f>IF('GOOD PE'!P15=0," ",'GOOD PE'!P15)</f>
        <v xml:space="preserve"> </v>
      </c>
      <c r="I13" s="93" t="str">
        <f>IF('GOOD PE'!Q15=0," ",'GOOD PE'!Q15)</f>
        <v xml:space="preserve"> </v>
      </c>
      <c r="J13" s="93" t="str">
        <f>IF('GOOD PE'!R15=0," ",'GOOD PE'!R15)</f>
        <v xml:space="preserve"> </v>
      </c>
      <c r="K13" s="200" t="str">
        <f>IF('GOOD PE'!S15=0," ",'GOOD PE'!S15)</f>
        <v xml:space="preserve"> </v>
      </c>
      <c r="L13" s="201" t="str">
        <f>IF('GOOD PE'!T15=0," ",'GOOD PE'!T15)</f>
        <v xml:space="preserve"> </v>
      </c>
      <c r="M13" s="94">
        <f t="shared" si="1"/>
        <v>0</v>
      </c>
      <c r="N13" s="95">
        <f>M13*'GOOD PE'!H15</f>
        <v>0</v>
      </c>
      <c r="O13" s="96">
        <f>M13*'GOOD PE'!AN15</f>
        <v>0</v>
      </c>
    </row>
    <row r="14" spans="1:15" ht="23.25" customHeight="1" thickBot="1">
      <c r="A14" s="121" t="str">
        <f>'GOOD PE'!D16</f>
        <v>G-6PE</v>
      </c>
      <c r="B14" s="114">
        <f>'GOOD PE'!H16</f>
        <v>8</v>
      </c>
      <c r="C14" s="115" t="str">
        <f>IF('GOOD PE'!K16=0," ",'GOOD PE'!K16)</f>
        <v xml:space="preserve"> </v>
      </c>
      <c r="D14" s="93" t="str">
        <f>IF('GOOD PE'!L16=0," ",'GOOD PE'!L16)</f>
        <v xml:space="preserve"> </v>
      </c>
      <c r="E14" s="93" t="str">
        <f>IF('GOOD PE'!M16=0," ",'GOOD PE'!M16)</f>
        <v xml:space="preserve"> </v>
      </c>
      <c r="F14" s="93" t="str">
        <f>IF('GOOD PE'!N16=0," ",'GOOD PE'!N16)</f>
        <v xml:space="preserve"> </v>
      </c>
      <c r="G14" s="93" t="str">
        <f>IF('GOOD PE'!O16=0," ",'GOOD PE'!O16)</f>
        <v xml:space="preserve"> </v>
      </c>
      <c r="H14" s="93" t="str">
        <f>IF('GOOD PE'!P16=0," ",'GOOD PE'!P16)</f>
        <v xml:space="preserve"> </v>
      </c>
      <c r="I14" s="93" t="str">
        <f>IF('GOOD PE'!Q16=0," ",'GOOD PE'!Q16)</f>
        <v xml:space="preserve"> </v>
      </c>
      <c r="J14" s="93" t="str">
        <f>IF('GOOD PE'!R16=0," ",'GOOD PE'!R16)</f>
        <v xml:space="preserve"> </v>
      </c>
      <c r="K14" s="200" t="str">
        <f>IF('GOOD PE'!S16=0," ",'GOOD PE'!S16)</f>
        <v xml:space="preserve"> </v>
      </c>
      <c r="L14" s="201" t="str">
        <f>IF('GOOD PE'!T16=0," ",'GOOD PE'!T16)</f>
        <v xml:space="preserve"> </v>
      </c>
      <c r="M14" s="94">
        <f t="shared" si="1"/>
        <v>0</v>
      </c>
      <c r="N14" s="95">
        <f>M14*'GOOD PE'!H16</f>
        <v>0</v>
      </c>
      <c r="O14" s="96">
        <f>M14*'GOOD PE'!AN16</f>
        <v>0</v>
      </c>
    </row>
    <row r="15" spans="1:15" ht="23.25" customHeight="1" thickBot="1">
      <c r="A15" s="121" t="str">
        <f>'GOOD PE'!D17</f>
        <v>G-7PE</v>
      </c>
      <c r="B15" s="114">
        <f>'GOOD PE'!H17</f>
        <v>8</v>
      </c>
      <c r="C15" s="115" t="str">
        <f>IF('GOOD PE'!K17=0," ",'GOOD PE'!K17)</f>
        <v xml:space="preserve"> </v>
      </c>
      <c r="D15" s="93" t="str">
        <f>IF('GOOD PE'!L17=0," ",'GOOD PE'!L17)</f>
        <v xml:space="preserve"> </v>
      </c>
      <c r="E15" s="93" t="str">
        <f>IF('GOOD PE'!M17=0," ",'GOOD PE'!M17)</f>
        <v xml:space="preserve"> </v>
      </c>
      <c r="F15" s="93" t="str">
        <f>IF('GOOD PE'!N17=0," ",'GOOD PE'!N17)</f>
        <v xml:space="preserve"> </v>
      </c>
      <c r="G15" s="93" t="str">
        <f>IF('GOOD PE'!O17=0," ",'GOOD PE'!O17)</f>
        <v xml:space="preserve"> </v>
      </c>
      <c r="H15" s="93" t="str">
        <f>IF('GOOD PE'!P17=0," ",'GOOD PE'!P17)</f>
        <v xml:space="preserve"> </v>
      </c>
      <c r="I15" s="93" t="str">
        <f>IF('GOOD PE'!Q17=0," ",'GOOD PE'!Q17)</f>
        <v xml:space="preserve"> </v>
      </c>
      <c r="J15" s="93" t="str">
        <f>IF('GOOD PE'!R17=0," ",'GOOD PE'!R17)</f>
        <v xml:space="preserve"> </v>
      </c>
      <c r="K15" s="200" t="str">
        <f>IF('GOOD PE'!S17=0," ",'GOOD PE'!S17)</f>
        <v xml:space="preserve"> </v>
      </c>
      <c r="L15" s="201" t="str">
        <f>IF('GOOD PE'!T17=0," ",'GOOD PE'!T17)</f>
        <v xml:space="preserve"> </v>
      </c>
      <c r="M15" s="94">
        <f t="shared" si="1"/>
        <v>0</v>
      </c>
      <c r="N15" s="95">
        <f>M15*'GOOD PE'!H17</f>
        <v>0</v>
      </c>
      <c r="O15" s="96">
        <f>M15*'GOOD PE'!AN17</f>
        <v>0</v>
      </c>
    </row>
    <row r="16" spans="1:15" ht="23.25" customHeight="1" thickBot="1">
      <c r="A16" s="121" t="str">
        <f>'GOOD PE'!D18</f>
        <v>G-8PE</v>
      </c>
      <c r="B16" s="114">
        <f>'GOOD PE'!H18</f>
        <v>8</v>
      </c>
      <c r="C16" s="115" t="str">
        <f>IF('GOOD PE'!K18=0," ",'GOOD PE'!K18)</f>
        <v xml:space="preserve"> </v>
      </c>
      <c r="D16" s="93" t="str">
        <f>IF('GOOD PE'!L18=0," ",'GOOD PE'!L18)</f>
        <v xml:space="preserve"> </v>
      </c>
      <c r="E16" s="93" t="str">
        <f>IF('GOOD PE'!M18=0," ",'GOOD PE'!M18)</f>
        <v xml:space="preserve"> </v>
      </c>
      <c r="F16" s="93" t="str">
        <f>IF('GOOD PE'!N18=0," ",'GOOD PE'!N18)</f>
        <v xml:space="preserve"> </v>
      </c>
      <c r="G16" s="93" t="str">
        <f>IF('GOOD PE'!O18=0," ",'GOOD PE'!O18)</f>
        <v xml:space="preserve"> </v>
      </c>
      <c r="H16" s="93" t="str">
        <f>IF('GOOD PE'!P18=0," ",'GOOD PE'!P18)</f>
        <v xml:space="preserve"> </v>
      </c>
      <c r="I16" s="93" t="str">
        <f>IF('GOOD PE'!Q18=0," ",'GOOD PE'!Q18)</f>
        <v xml:space="preserve"> </v>
      </c>
      <c r="J16" s="93" t="str">
        <f>IF('GOOD PE'!R18=0," ",'GOOD PE'!R18)</f>
        <v xml:space="preserve"> </v>
      </c>
      <c r="K16" s="200" t="str">
        <f>IF('GOOD PE'!S18=0," ",'GOOD PE'!S18)</f>
        <v xml:space="preserve"> </v>
      </c>
      <c r="L16" s="201" t="str">
        <f>IF('GOOD PE'!T18=0," ",'GOOD PE'!T18)</f>
        <v xml:space="preserve"> </v>
      </c>
      <c r="M16" s="94">
        <f t="shared" si="1"/>
        <v>0</v>
      </c>
      <c r="N16" s="95">
        <f>M16*'GOOD PE'!H18</f>
        <v>0</v>
      </c>
      <c r="O16" s="96">
        <f>M16*'GOOD PE'!AN18</f>
        <v>0</v>
      </c>
    </row>
    <row r="17" spans="1:15" ht="23.25" customHeight="1" thickBot="1">
      <c r="A17" s="121" t="str">
        <f>'GOOD PE'!D19</f>
        <v>G-9PE</v>
      </c>
      <c r="B17" s="114">
        <f>'GOOD PE'!H19</f>
        <v>8</v>
      </c>
      <c r="C17" s="115" t="str">
        <f>IF('GOOD PE'!K19=0," ",'GOOD PE'!K19)</f>
        <v xml:space="preserve"> </v>
      </c>
      <c r="D17" s="93" t="str">
        <f>IF('GOOD PE'!L19=0," ",'GOOD PE'!L19)</f>
        <v xml:space="preserve"> </v>
      </c>
      <c r="E17" s="93" t="str">
        <f>IF('GOOD PE'!M19=0," ",'GOOD PE'!M19)</f>
        <v xml:space="preserve"> </v>
      </c>
      <c r="F17" s="93" t="str">
        <f>IF('GOOD PE'!N19=0," ",'GOOD PE'!N19)</f>
        <v xml:space="preserve"> </v>
      </c>
      <c r="G17" s="93" t="str">
        <f>IF('GOOD PE'!O19=0," ",'GOOD PE'!O19)</f>
        <v xml:space="preserve"> </v>
      </c>
      <c r="H17" s="93" t="str">
        <f>IF('GOOD PE'!P19=0," ",'GOOD PE'!P19)</f>
        <v xml:space="preserve"> </v>
      </c>
      <c r="I17" s="93" t="str">
        <f>IF('GOOD PE'!Q19=0," ",'GOOD PE'!Q19)</f>
        <v xml:space="preserve"> </v>
      </c>
      <c r="J17" s="93" t="str">
        <f>IF('GOOD PE'!R19=0," ",'GOOD PE'!R19)</f>
        <v xml:space="preserve"> </v>
      </c>
      <c r="K17" s="200" t="str">
        <f>IF('GOOD PE'!S19=0," ",'GOOD PE'!S19)</f>
        <v xml:space="preserve"> </v>
      </c>
      <c r="L17" s="201" t="str">
        <f>IF('GOOD PE'!T19=0," ",'GOOD PE'!T19)</f>
        <v xml:space="preserve"> </v>
      </c>
      <c r="M17" s="94">
        <f t="shared" si="1"/>
        <v>0</v>
      </c>
      <c r="N17" s="95">
        <f>M17*'GOOD PE'!H19</f>
        <v>0</v>
      </c>
      <c r="O17" s="96">
        <f>M17*'GOOD PE'!AN19</f>
        <v>0</v>
      </c>
    </row>
    <row r="18" spans="1:15" ht="23.25" customHeight="1" thickBot="1">
      <c r="A18" s="121" t="str">
        <f>'GOOD PE'!D20</f>
        <v>G-10PE</v>
      </c>
      <c r="B18" s="114">
        <f>'GOOD PE'!H20</f>
        <v>5</v>
      </c>
      <c r="C18" s="115" t="str">
        <f>IF('GOOD PE'!K20=0," ",'GOOD PE'!K20)</f>
        <v xml:space="preserve"> </v>
      </c>
      <c r="D18" s="93" t="str">
        <f>IF('GOOD PE'!L20=0," ",'GOOD PE'!L20)</f>
        <v xml:space="preserve"> </v>
      </c>
      <c r="E18" s="93" t="str">
        <f>IF('GOOD PE'!M20=0," ",'GOOD PE'!M20)</f>
        <v xml:space="preserve"> </v>
      </c>
      <c r="F18" s="93" t="str">
        <f>IF('GOOD PE'!N20=0," ",'GOOD PE'!N20)</f>
        <v xml:space="preserve"> </v>
      </c>
      <c r="G18" s="93" t="str">
        <f>IF('GOOD PE'!O20=0," ",'GOOD PE'!O20)</f>
        <v xml:space="preserve"> </v>
      </c>
      <c r="H18" s="93" t="str">
        <f>IF('GOOD PE'!P20=0," ",'GOOD PE'!P20)</f>
        <v xml:space="preserve"> </v>
      </c>
      <c r="I18" s="93" t="str">
        <f>IF('GOOD PE'!Q20=0," ",'GOOD PE'!Q20)</f>
        <v xml:space="preserve"> </v>
      </c>
      <c r="J18" s="93" t="str">
        <f>IF('GOOD PE'!R20=0," ",'GOOD PE'!R20)</f>
        <v xml:space="preserve"> </v>
      </c>
      <c r="K18" s="200" t="str">
        <f>IF('GOOD PE'!S20=0," ",'GOOD PE'!S20)</f>
        <v xml:space="preserve"> </v>
      </c>
      <c r="L18" s="201" t="str">
        <f>IF('GOOD PE'!T20=0," ",'GOOD PE'!T20)</f>
        <v xml:space="preserve"> </v>
      </c>
      <c r="M18" s="94">
        <f t="shared" si="1"/>
        <v>0</v>
      </c>
      <c r="N18" s="95">
        <f>M18*'GOOD PE'!H20</f>
        <v>0</v>
      </c>
      <c r="O18" s="96">
        <f>M18*'GOOD PE'!AN20</f>
        <v>0</v>
      </c>
    </row>
    <row r="19" spans="1:15" ht="23.25" customHeight="1" thickBot="1">
      <c r="A19" s="121" t="str">
        <f>'GOOD PE'!D21</f>
        <v>G-11PE</v>
      </c>
      <c r="B19" s="114">
        <f>'GOOD PE'!H21</f>
        <v>5</v>
      </c>
      <c r="C19" s="115" t="str">
        <f>IF('GOOD PE'!K21=0," ",'GOOD PE'!K21)</f>
        <v xml:space="preserve"> </v>
      </c>
      <c r="D19" s="93" t="str">
        <f>IF('GOOD PE'!L21=0," ",'GOOD PE'!L21)</f>
        <v xml:space="preserve"> </v>
      </c>
      <c r="E19" s="93" t="str">
        <f>IF('GOOD PE'!M21=0," ",'GOOD PE'!M21)</f>
        <v xml:space="preserve"> </v>
      </c>
      <c r="F19" s="93" t="str">
        <f>IF('GOOD PE'!N21=0," ",'GOOD PE'!N21)</f>
        <v xml:space="preserve"> </v>
      </c>
      <c r="G19" s="93" t="str">
        <f>IF('GOOD PE'!O21=0," ",'GOOD PE'!O21)</f>
        <v xml:space="preserve"> </v>
      </c>
      <c r="H19" s="93" t="str">
        <f>IF('GOOD PE'!P21=0," ",'GOOD PE'!P21)</f>
        <v xml:space="preserve"> </v>
      </c>
      <c r="I19" s="93" t="str">
        <f>IF('GOOD PE'!Q21=0," ",'GOOD PE'!Q21)</f>
        <v xml:space="preserve"> </v>
      </c>
      <c r="J19" s="93" t="str">
        <f>IF('GOOD PE'!R21=0," ",'GOOD PE'!R21)</f>
        <v xml:space="preserve"> </v>
      </c>
      <c r="K19" s="200" t="str">
        <f>IF('GOOD PE'!S21=0," ",'GOOD PE'!S21)</f>
        <v xml:space="preserve"> </v>
      </c>
      <c r="L19" s="201" t="str">
        <f>IF('GOOD PE'!T21=0," ",'GOOD PE'!T21)</f>
        <v xml:space="preserve"> </v>
      </c>
      <c r="M19" s="94">
        <f t="shared" si="1"/>
        <v>0</v>
      </c>
      <c r="N19" s="95">
        <f>M19*'GOOD PE'!H21</f>
        <v>0</v>
      </c>
      <c r="O19" s="96">
        <f>M19*'GOOD PE'!AN21</f>
        <v>0</v>
      </c>
    </row>
    <row r="20" spans="1:15" ht="23.25" customHeight="1" thickBot="1">
      <c r="A20" s="121" t="str">
        <f>'GOOD PE'!D22</f>
        <v>G-12PE</v>
      </c>
      <c r="B20" s="114">
        <f>'GOOD PE'!H22</f>
        <v>5</v>
      </c>
      <c r="C20" s="115" t="str">
        <f>IF('GOOD PE'!K22=0," ",'GOOD PE'!K22)</f>
        <v xml:space="preserve"> </v>
      </c>
      <c r="D20" s="93" t="str">
        <f>IF('GOOD PE'!L22=0," ",'GOOD PE'!L22)</f>
        <v xml:space="preserve"> </v>
      </c>
      <c r="E20" s="93" t="str">
        <f>IF('GOOD PE'!M22=0," ",'GOOD PE'!M22)</f>
        <v xml:space="preserve"> </v>
      </c>
      <c r="F20" s="93" t="str">
        <f>IF('GOOD PE'!N22=0," ",'GOOD PE'!N22)</f>
        <v xml:space="preserve"> </v>
      </c>
      <c r="G20" s="93" t="str">
        <f>IF('GOOD PE'!O22=0," ",'GOOD PE'!O22)</f>
        <v xml:space="preserve"> </v>
      </c>
      <c r="H20" s="93" t="str">
        <f>IF('GOOD PE'!P22=0," ",'GOOD PE'!P22)</f>
        <v xml:space="preserve"> </v>
      </c>
      <c r="I20" s="93" t="str">
        <f>IF('GOOD PE'!Q22=0," ",'GOOD PE'!Q22)</f>
        <v xml:space="preserve"> </v>
      </c>
      <c r="J20" s="93" t="str">
        <f>IF('GOOD PE'!R22=0," ",'GOOD PE'!R22)</f>
        <v xml:space="preserve"> </v>
      </c>
      <c r="K20" s="200" t="str">
        <f>IF('GOOD PE'!S22=0," ",'GOOD PE'!S22)</f>
        <v xml:space="preserve"> </v>
      </c>
      <c r="L20" s="201" t="str">
        <f>IF('GOOD PE'!T22=0," ",'GOOD PE'!T22)</f>
        <v xml:space="preserve"> </v>
      </c>
      <c r="M20" s="94">
        <f t="shared" si="1"/>
        <v>0</v>
      </c>
      <c r="N20" s="95">
        <f>M20*'GOOD PE'!H22</f>
        <v>0</v>
      </c>
      <c r="O20" s="96">
        <f>M20*'GOOD PE'!AN22</f>
        <v>0</v>
      </c>
    </row>
    <row r="21" spans="1:15" ht="23.25" customHeight="1" thickBot="1">
      <c r="A21" s="121" t="str">
        <f>'GOOD PE'!D23</f>
        <v>G-13PE</v>
      </c>
      <c r="B21" s="114">
        <f>'GOOD PE'!H23</f>
        <v>5</v>
      </c>
      <c r="C21" s="115" t="str">
        <f>IF('GOOD PE'!K23=0," ",'GOOD PE'!K23)</f>
        <v xml:space="preserve"> </v>
      </c>
      <c r="D21" s="93" t="str">
        <f>IF('GOOD PE'!L23=0," ",'GOOD PE'!L23)</f>
        <v xml:space="preserve"> </v>
      </c>
      <c r="E21" s="93" t="str">
        <f>IF('GOOD PE'!M23=0," ",'GOOD PE'!M23)</f>
        <v xml:space="preserve"> </v>
      </c>
      <c r="F21" s="93" t="str">
        <f>IF('GOOD PE'!N23=0," ",'GOOD PE'!N23)</f>
        <v xml:space="preserve"> </v>
      </c>
      <c r="G21" s="93" t="str">
        <f>IF('GOOD PE'!O23=0," ",'GOOD PE'!O23)</f>
        <v xml:space="preserve"> </v>
      </c>
      <c r="H21" s="93" t="str">
        <f>IF('GOOD PE'!P23=0," ",'GOOD PE'!P23)</f>
        <v xml:space="preserve"> </v>
      </c>
      <c r="I21" s="93" t="str">
        <f>IF('GOOD PE'!Q23=0," ",'GOOD PE'!Q23)</f>
        <v xml:space="preserve"> </v>
      </c>
      <c r="J21" s="93" t="str">
        <f>IF('GOOD PE'!R23=0," ",'GOOD PE'!R23)</f>
        <v xml:space="preserve"> </v>
      </c>
      <c r="K21" s="200" t="str">
        <f>IF('GOOD PE'!S23=0," ",'GOOD PE'!S23)</f>
        <v xml:space="preserve"> </v>
      </c>
      <c r="L21" s="201" t="str">
        <f>IF('GOOD PE'!T23=0," ",'GOOD PE'!T23)</f>
        <v xml:space="preserve"> </v>
      </c>
      <c r="M21" s="94">
        <f t="shared" si="1"/>
        <v>0</v>
      </c>
      <c r="N21" s="95">
        <f>M21*'GOOD PE'!H23</f>
        <v>0</v>
      </c>
      <c r="O21" s="96">
        <f>M21*'GOOD PE'!AN23</f>
        <v>0</v>
      </c>
    </row>
    <row r="22" spans="1:15" ht="23.25" customHeight="1" thickBot="1">
      <c r="A22" s="121" t="str">
        <f>'GOOD PE'!D24</f>
        <v>G-14PE</v>
      </c>
      <c r="B22" s="114">
        <f>'GOOD PE'!H24</f>
        <v>5</v>
      </c>
      <c r="C22" s="115" t="str">
        <f>IF('GOOD PE'!K24=0," ",'GOOD PE'!K24)</f>
        <v xml:space="preserve"> </v>
      </c>
      <c r="D22" s="93" t="str">
        <f>IF('GOOD PE'!L24=0," ",'GOOD PE'!L24)</f>
        <v xml:space="preserve"> </v>
      </c>
      <c r="E22" s="93" t="str">
        <f>IF('GOOD PE'!M24=0," ",'GOOD PE'!M24)</f>
        <v xml:space="preserve"> </v>
      </c>
      <c r="F22" s="93" t="str">
        <f>IF('GOOD PE'!N24=0," ",'GOOD PE'!N24)</f>
        <v xml:space="preserve"> </v>
      </c>
      <c r="G22" s="93" t="str">
        <f>IF('GOOD PE'!O24=0," ",'GOOD PE'!O24)</f>
        <v xml:space="preserve"> </v>
      </c>
      <c r="H22" s="93" t="str">
        <f>IF('GOOD PE'!P24=0," ",'GOOD PE'!P24)</f>
        <v xml:space="preserve"> </v>
      </c>
      <c r="I22" s="93" t="str">
        <f>IF('GOOD PE'!Q24=0," ",'GOOD PE'!Q24)</f>
        <v xml:space="preserve"> </v>
      </c>
      <c r="J22" s="93" t="str">
        <f>IF('GOOD PE'!R24=0," ",'GOOD PE'!R24)</f>
        <v xml:space="preserve"> </v>
      </c>
      <c r="K22" s="200" t="str">
        <f>IF('GOOD PE'!S24=0," ",'GOOD PE'!S24)</f>
        <v xml:space="preserve"> </v>
      </c>
      <c r="L22" s="201" t="str">
        <f>IF('GOOD PE'!T24=0," ",'GOOD PE'!T24)</f>
        <v xml:space="preserve"> </v>
      </c>
      <c r="M22" s="94">
        <f t="shared" si="1"/>
        <v>0</v>
      </c>
      <c r="N22" s="95">
        <f>M22*'GOOD PE'!H24</f>
        <v>0</v>
      </c>
      <c r="O22" s="96">
        <f>M22*'GOOD PE'!AN24</f>
        <v>0</v>
      </c>
    </row>
    <row r="23" spans="1:15" ht="23.25" customHeight="1" thickBot="1">
      <c r="A23" s="121" t="str">
        <f>'GOOD PE'!D25</f>
        <v>G-15PE</v>
      </c>
      <c r="B23" s="114">
        <f>'GOOD PE'!H25</f>
        <v>3</v>
      </c>
      <c r="C23" s="115" t="str">
        <f>IF('GOOD PE'!K25=0," ",'GOOD PE'!K25)</f>
        <v xml:space="preserve"> </v>
      </c>
      <c r="D23" s="93" t="str">
        <f>IF('GOOD PE'!L25=0," ",'GOOD PE'!L25)</f>
        <v xml:space="preserve"> </v>
      </c>
      <c r="E23" s="93" t="str">
        <f>IF('GOOD PE'!M25=0," ",'GOOD PE'!M25)</f>
        <v xml:space="preserve"> </v>
      </c>
      <c r="F23" s="93" t="str">
        <f>IF('GOOD PE'!N25=0," ",'GOOD PE'!N25)</f>
        <v xml:space="preserve"> </v>
      </c>
      <c r="G23" s="93" t="str">
        <f>IF('GOOD PE'!O25=0," ",'GOOD PE'!O25)</f>
        <v xml:space="preserve"> </v>
      </c>
      <c r="H23" s="93" t="str">
        <f>IF('GOOD PE'!P25=0," ",'GOOD PE'!P25)</f>
        <v xml:space="preserve"> </v>
      </c>
      <c r="I23" s="93" t="str">
        <f>IF('GOOD PE'!Q25=0," ",'GOOD PE'!Q25)</f>
        <v xml:space="preserve"> </v>
      </c>
      <c r="J23" s="93" t="str">
        <f>IF('GOOD PE'!R25=0," ",'GOOD PE'!R25)</f>
        <v xml:space="preserve"> </v>
      </c>
      <c r="K23" s="200" t="str">
        <f>IF('GOOD PE'!S25=0," ",'GOOD PE'!S25)</f>
        <v xml:space="preserve"> </v>
      </c>
      <c r="L23" s="201" t="str">
        <f>IF('GOOD PE'!T25=0," ",'GOOD PE'!T25)</f>
        <v xml:space="preserve"> </v>
      </c>
      <c r="M23" s="94">
        <f t="shared" si="1"/>
        <v>0</v>
      </c>
      <c r="N23" s="95">
        <f>M23*'GOOD PE'!H25</f>
        <v>0</v>
      </c>
      <c r="O23" s="96">
        <f>M23*'GOOD PE'!AN25</f>
        <v>0</v>
      </c>
    </row>
    <row r="24" spans="1:15" ht="23.25" customHeight="1" thickBot="1">
      <c r="A24" s="121" t="str">
        <f>'GOOD PE'!D26</f>
        <v>G-16PE</v>
      </c>
      <c r="B24" s="114">
        <f>'GOOD PE'!H26</f>
        <v>3</v>
      </c>
      <c r="C24" s="115" t="str">
        <f>IF('GOOD PE'!K26=0," ",'GOOD PE'!K26)</f>
        <v xml:space="preserve"> </v>
      </c>
      <c r="D24" s="93" t="str">
        <f>IF('GOOD PE'!L26=0," ",'GOOD PE'!L26)</f>
        <v xml:space="preserve"> </v>
      </c>
      <c r="E24" s="93" t="str">
        <f>IF('GOOD PE'!M26=0," ",'GOOD PE'!M26)</f>
        <v xml:space="preserve"> </v>
      </c>
      <c r="F24" s="93" t="str">
        <f>IF('GOOD PE'!N26=0," ",'GOOD PE'!N26)</f>
        <v xml:space="preserve"> </v>
      </c>
      <c r="G24" s="93" t="str">
        <f>IF('GOOD PE'!O26=0," ",'GOOD PE'!O26)</f>
        <v xml:space="preserve"> </v>
      </c>
      <c r="H24" s="93" t="str">
        <f>IF('GOOD PE'!P26=0," ",'GOOD PE'!P26)</f>
        <v xml:space="preserve"> </v>
      </c>
      <c r="I24" s="93" t="str">
        <f>IF('GOOD PE'!Q26=0," ",'GOOD PE'!Q26)</f>
        <v xml:space="preserve"> </v>
      </c>
      <c r="J24" s="93" t="str">
        <f>IF('GOOD PE'!R26=0," ",'GOOD PE'!R26)</f>
        <v xml:space="preserve"> </v>
      </c>
      <c r="K24" s="200" t="str">
        <f>IF('GOOD PE'!S26=0," ",'GOOD PE'!S26)</f>
        <v xml:space="preserve"> </v>
      </c>
      <c r="L24" s="201" t="str">
        <f>IF('GOOD PE'!T26=0," ",'GOOD PE'!T26)</f>
        <v xml:space="preserve"> </v>
      </c>
      <c r="M24" s="94">
        <f t="shared" si="1"/>
        <v>0</v>
      </c>
      <c r="N24" s="95">
        <f>M24*'GOOD PE'!H26</f>
        <v>0</v>
      </c>
      <c r="O24" s="96">
        <f>M24*'GOOD PE'!AN26</f>
        <v>0</v>
      </c>
    </row>
    <row r="25" spans="1:15" ht="23.25" customHeight="1" thickBot="1">
      <c r="A25" s="121" t="str">
        <f>'GOOD PE'!D27</f>
        <v>G-17PE</v>
      </c>
      <c r="B25" s="114">
        <f>'GOOD PE'!H27</f>
        <v>3</v>
      </c>
      <c r="C25" s="115" t="str">
        <f>IF('GOOD PE'!K27=0," ",'GOOD PE'!K27)</f>
        <v xml:space="preserve"> </v>
      </c>
      <c r="D25" s="93" t="str">
        <f>IF('GOOD PE'!L27=0," ",'GOOD PE'!L27)</f>
        <v xml:space="preserve"> </v>
      </c>
      <c r="E25" s="93" t="str">
        <f>IF('GOOD PE'!M27=0," ",'GOOD PE'!M27)</f>
        <v xml:space="preserve"> </v>
      </c>
      <c r="F25" s="93" t="str">
        <f>IF('GOOD PE'!N27=0," ",'GOOD PE'!N27)</f>
        <v xml:space="preserve"> </v>
      </c>
      <c r="G25" s="93" t="str">
        <f>IF('GOOD PE'!O27=0," ",'GOOD PE'!O27)</f>
        <v xml:space="preserve"> </v>
      </c>
      <c r="H25" s="93" t="str">
        <f>IF('GOOD PE'!P27=0," ",'GOOD PE'!P27)</f>
        <v xml:space="preserve"> </v>
      </c>
      <c r="I25" s="93" t="str">
        <f>IF('GOOD PE'!Q27=0," ",'GOOD PE'!Q27)</f>
        <v xml:space="preserve"> </v>
      </c>
      <c r="J25" s="93" t="str">
        <f>IF('GOOD PE'!R27=0," ",'GOOD PE'!R27)</f>
        <v xml:space="preserve"> </v>
      </c>
      <c r="K25" s="200" t="str">
        <f>IF('GOOD PE'!S27=0," ",'GOOD PE'!S27)</f>
        <v xml:space="preserve"> </v>
      </c>
      <c r="L25" s="201" t="str">
        <f>IF('GOOD PE'!T27=0," ",'GOOD PE'!T27)</f>
        <v xml:space="preserve"> </v>
      </c>
      <c r="M25" s="94">
        <f t="shared" si="1"/>
        <v>0</v>
      </c>
      <c r="N25" s="95">
        <f>M25*'GOOD PE'!H27</f>
        <v>0</v>
      </c>
      <c r="O25" s="96">
        <f>M25*'GOOD PE'!AN27</f>
        <v>0</v>
      </c>
    </row>
    <row r="26" spans="1:15" ht="23.25" customHeight="1" thickBot="1">
      <c r="A26" s="121" t="str">
        <f>'GOOD PE'!D28</f>
        <v>G-18PE</v>
      </c>
      <c r="B26" s="114">
        <f>'GOOD PE'!H28</f>
        <v>2</v>
      </c>
      <c r="C26" s="115" t="str">
        <f>IF('GOOD PE'!K28=0," ",'GOOD PE'!K28)</f>
        <v xml:space="preserve"> </v>
      </c>
      <c r="D26" s="93" t="str">
        <f>IF('GOOD PE'!L28=0," ",'GOOD PE'!L28)</f>
        <v xml:space="preserve"> </v>
      </c>
      <c r="E26" s="93" t="str">
        <f>IF('GOOD PE'!M28=0," ",'GOOD PE'!M28)</f>
        <v xml:space="preserve"> </v>
      </c>
      <c r="F26" s="93" t="str">
        <f>IF('GOOD PE'!N28=0," ",'GOOD PE'!N28)</f>
        <v xml:space="preserve"> </v>
      </c>
      <c r="G26" s="93" t="str">
        <f>IF('GOOD PE'!O28=0," ",'GOOD PE'!O28)</f>
        <v xml:space="preserve"> </v>
      </c>
      <c r="H26" s="93" t="str">
        <f>IF('GOOD PE'!P28=0," ",'GOOD PE'!P28)</f>
        <v xml:space="preserve"> </v>
      </c>
      <c r="I26" s="93" t="str">
        <f>IF('GOOD PE'!Q28=0," ",'GOOD PE'!Q28)</f>
        <v xml:space="preserve"> </v>
      </c>
      <c r="J26" s="93" t="str">
        <f>IF('GOOD PE'!R28=0," ",'GOOD PE'!R28)</f>
        <v xml:space="preserve"> </v>
      </c>
      <c r="K26" s="200" t="str">
        <f>IF('GOOD PE'!S28=0," ",'GOOD PE'!S28)</f>
        <v xml:space="preserve"> </v>
      </c>
      <c r="L26" s="201" t="str">
        <f>IF('GOOD PE'!T28=0," ",'GOOD PE'!T28)</f>
        <v xml:space="preserve"> </v>
      </c>
      <c r="M26" s="94">
        <f t="shared" si="1"/>
        <v>0</v>
      </c>
      <c r="N26" s="95">
        <f>M26*'GOOD PE'!H28</f>
        <v>0</v>
      </c>
      <c r="O26" s="96">
        <f>M26*'GOOD PE'!AN28</f>
        <v>0</v>
      </c>
    </row>
    <row r="27" spans="1:15" ht="23.25" customHeight="1" thickBot="1">
      <c r="A27" s="121" t="str">
        <f>'GOOD PE'!D29</f>
        <v>G-19PE</v>
      </c>
      <c r="B27" s="114">
        <f>'GOOD PE'!H29</f>
        <v>1</v>
      </c>
      <c r="C27" s="115" t="str">
        <f>IF('GOOD PE'!K29=0," ",'GOOD PE'!K29)</f>
        <v xml:space="preserve"> </v>
      </c>
      <c r="D27" s="93" t="str">
        <f>IF('GOOD PE'!L29=0," ",'GOOD PE'!L29)</f>
        <v xml:space="preserve"> </v>
      </c>
      <c r="E27" s="93" t="str">
        <f>IF('GOOD PE'!M29=0," ",'GOOD PE'!M29)</f>
        <v xml:space="preserve"> </v>
      </c>
      <c r="F27" s="93" t="str">
        <f>IF('GOOD PE'!N29=0," ",'GOOD PE'!N29)</f>
        <v xml:space="preserve"> </v>
      </c>
      <c r="G27" s="93" t="str">
        <f>IF('GOOD PE'!O29=0," ",'GOOD PE'!O29)</f>
        <v xml:space="preserve"> </v>
      </c>
      <c r="H27" s="93" t="str">
        <f>IF('GOOD PE'!P29=0," ",'GOOD PE'!P29)</f>
        <v xml:space="preserve"> </v>
      </c>
      <c r="I27" s="93" t="str">
        <f>IF('GOOD PE'!Q29=0," ",'GOOD PE'!Q29)</f>
        <v xml:space="preserve"> </v>
      </c>
      <c r="J27" s="93" t="str">
        <f>IF('GOOD PE'!R29=0," ",'GOOD PE'!R29)</f>
        <v xml:space="preserve"> </v>
      </c>
      <c r="K27" s="200" t="str">
        <f>IF('GOOD PE'!S29=0," ",'GOOD PE'!S29)</f>
        <v xml:space="preserve"> </v>
      </c>
      <c r="L27" s="201" t="str">
        <f>IF('GOOD PE'!T29=0," ",'GOOD PE'!T29)</f>
        <v xml:space="preserve"> </v>
      </c>
      <c r="M27" s="94">
        <f t="shared" si="1"/>
        <v>0</v>
      </c>
      <c r="N27" s="95">
        <f>M27*'GOOD PE'!H29</f>
        <v>0</v>
      </c>
      <c r="O27" s="96">
        <f>M27*'GOOD PE'!AN29</f>
        <v>0</v>
      </c>
    </row>
    <row r="28" spans="1:15" ht="23.25" customHeight="1" thickBot="1">
      <c r="A28" s="121" t="str">
        <f>'GOOD PE'!D30</f>
        <v>G-20PE</v>
      </c>
      <c r="B28" s="114">
        <f>'GOOD PE'!H30</f>
        <v>1</v>
      </c>
      <c r="C28" s="115" t="str">
        <f>IF('GOOD PE'!K30=0," ",'GOOD PE'!K30)</f>
        <v xml:space="preserve"> </v>
      </c>
      <c r="D28" s="93" t="str">
        <f>IF('GOOD PE'!L30=0," ",'GOOD PE'!L30)</f>
        <v xml:space="preserve"> </v>
      </c>
      <c r="E28" s="93" t="str">
        <f>IF('GOOD PE'!M30=0," ",'GOOD PE'!M30)</f>
        <v xml:space="preserve"> </v>
      </c>
      <c r="F28" s="93" t="str">
        <f>IF('GOOD PE'!N30=0," ",'GOOD PE'!N30)</f>
        <v xml:space="preserve"> </v>
      </c>
      <c r="G28" s="93" t="str">
        <f>IF('GOOD PE'!O30=0," ",'GOOD PE'!O30)</f>
        <v xml:space="preserve"> </v>
      </c>
      <c r="H28" s="93" t="str">
        <f>IF('GOOD PE'!P30=0," ",'GOOD PE'!P30)</f>
        <v xml:space="preserve"> </v>
      </c>
      <c r="I28" s="93" t="str">
        <f>IF('GOOD PE'!Q30=0," ",'GOOD PE'!Q30)</f>
        <v xml:space="preserve"> </v>
      </c>
      <c r="J28" s="93" t="str">
        <f>IF('GOOD PE'!R30=0," ",'GOOD PE'!R30)</f>
        <v xml:space="preserve"> </v>
      </c>
      <c r="K28" s="200" t="str">
        <f>IF('GOOD PE'!S30=0," ",'GOOD PE'!S30)</f>
        <v xml:space="preserve"> </v>
      </c>
      <c r="L28" s="201" t="str">
        <f>IF('GOOD PE'!T30=0," ",'GOOD PE'!T30)</f>
        <v xml:space="preserve"> </v>
      </c>
      <c r="M28" s="94">
        <f t="shared" si="1"/>
        <v>0</v>
      </c>
      <c r="N28" s="95">
        <f>M28*'GOOD PE'!H30</f>
        <v>0</v>
      </c>
      <c r="O28" s="96">
        <f>M28*'GOOD PE'!AN30</f>
        <v>0</v>
      </c>
    </row>
    <row r="29" spans="1:15" ht="23.25" customHeight="1">
      <c r="A29" s="121" t="str">
        <f>'GOOD PE'!D31</f>
        <v>G-21PE</v>
      </c>
      <c r="B29" s="114">
        <f>'GOOD PE'!H31</f>
        <v>1</v>
      </c>
      <c r="C29" s="115" t="str">
        <f>IF('GOOD PE'!K31=0," ",'GOOD PE'!K31)</f>
        <v xml:space="preserve"> </v>
      </c>
      <c r="D29" s="93" t="str">
        <f>IF('GOOD PE'!L31=0," ",'GOOD PE'!L31)</f>
        <v xml:space="preserve"> </v>
      </c>
      <c r="E29" s="93" t="str">
        <f>IF('GOOD PE'!M31=0," ",'GOOD PE'!M31)</f>
        <v xml:space="preserve"> </v>
      </c>
      <c r="F29" s="93" t="str">
        <f>IF('GOOD PE'!N31=0," ",'GOOD PE'!N31)</f>
        <v xml:space="preserve"> </v>
      </c>
      <c r="G29" s="93" t="str">
        <f>IF('GOOD PE'!O31=0," ",'GOOD PE'!O31)</f>
        <v xml:space="preserve"> </v>
      </c>
      <c r="H29" s="93" t="str">
        <f>IF('GOOD PE'!P31=0," ",'GOOD PE'!P31)</f>
        <v xml:space="preserve"> </v>
      </c>
      <c r="I29" s="93" t="str">
        <f>IF('GOOD PE'!Q31=0," ",'GOOD PE'!Q31)</f>
        <v xml:space="preserve"> </v>
      </c>
      <c r="J29" s="93" t="str">
        <f>IF('GOOD PE'!R31=0," ",'GOOD PE'!R31)</f>
        <v xml:space="preserve"> </v>
      </c>
      <c r="K29" s="200" t="str">
        <f>IF('GOOD PE'!S31=0," ",'GOOD PE'!S31)</f>
        <v xml:space="preserve"> </v>
      </c>
      <c r="L29" s="201" t="str">
        <f>IF('GOOD PE'!T31=0," ",'GOOD PE'!T31)</f>
        <v xml:space="preserve"> </v>
      </c>
      <c r="M29" s="94">
        <f t="shared" si="1"/>
        <v>0</v>
      </c>
      <c r="N29" s="95">
        <f>M29*'GOOD PE'!H31</f>
        <v>0</v>
      </c>
      <c r="O29" s="96">
        <f>M29*'GOOD PE'!AN31</f>
        <v>0</v>
      </c>
    </row>
  </sheetData>
  <sheetProtection selectLockedCells="1" selectUnlockedCells="1"/>
  <autoFilter ref="M7:M27" xr:uid="{00000000-0009-0000-0000-000006000000}"/>
  <mergeCells count="8">
    <mergeCell ref="B7:B8"/>
    <mergeCell ref="J2:M2"/>
    <mergeCell ref="A4:C4"/>
    <mergeCell ref="K4:O4"/>
    <mergeCell ref="K5:O5"/>
    <mergeCell ref="A5:J5"/>
    <mergeCell ref="H2:I2"/>
    <mergeCell ref="A1:F2"/>
  </mergeCells>
  <conditionalFormatting sqref="A7 C7">
    <cfRule type="dataBar" priority="1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{441C62CA-73DD-4A9B-AAAF-69F85246553F}</x14:id>
        </ext>
      </extLst>
    </cfRule>
  </conditionalFormatting>
  <conditionalFormatting sqref="D7:J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{C32FF130-7B21-4333-9CBC-227B02039FFC}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orientation="landscape" horizontalDpi="4294967292" verticalDpi="4294967292" r:id="rId1"/>
  <headerFooter>
    <oddHeader xml:space="preserve">&amp;C
</oddHeader>
    <oddFooter>&amp;C&amp;P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41C62CA-73DD-4A9B-AAAF-69F8524655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 C7</xm:sqref>
        </x14:conditionalFormatting>
        <x14:conditionalFormatting xmlns:xm="http://schemas.microsoft.com/office/excel/2006/main">
          <x14:cfRule type="dataBar" id="{C32FF130-7B21-4333-9CBC-227B02039F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D7:J7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AED69-E990-4033-BEF7-DEB9DC973D3A}">
  <dimension ref="A1:M29"/>
  <sheetViews>
    <sheetView showGridLines="0" zoomScaleNormal="100" workbookViewId="0">
      <selection activeCell="B4" sqref="B4:L24"/>
    </sheetView>
  </sheetViews>
  <sheetFormatPr defaultColWidth="12.33203125" defaultRowHeight="15.5"/>
  <cols>
    <col min="1" max="1" width="9" style="63" customWidth="1"/>
    <col min="2" max="3" width="6.5" style="63" customWidth="1"/>
    <col min="4" max="11" width="6.5" style="62" customWidth="1"/>
    <col min="12" max="12" width="6.83203125" style="62" customWidth="1"/>
    <col min="13" max="13" width="6.5" style="62" customWidth="1"/>
    <col min="14" max="14" width="10.5" style="63" customWidth="1"/>
    <col min="15" max="15" width="4.83203125" style="63" customWidth="1"/>
    <col min="16" max="16384" width="12.33203125" style="63"/>
  </cols>
  <sheetData>
    <row r="1" spans="1:13" ht="29.25" customHeight="1">
      <c r="A1" s="447">
        <f>'PE PRODUCTION LIST'!A5</f>
        <v>0</v>
      </c>
      <c r="B1" s="447"/>
      <c r="C1" s="447"/>
      <c r="D1" s="447"/>
      <c r="E1" s="447"/>
      <c r="F1" s="447"/>
      <c r="G1" s="447"/>
      <c r="H1" s="447"/>
      <c r="I1" s="448">
        <f>'PE PRODUCTION LIST'!K5</f>
        <v>0</v>
      </c>
      <c r="J1" s="448"/>
      <c r="K1" s="448"/>
      <c r="L1" s="448"/>
    </row>
    <row r="2" spans="1:13" s="41" customFormat="1" ht="24" customHeight="1">
      <c r="L2" s="311">
        <f>SUM(L4:L24)</f>
        <v>0</v>
      </c>
    </row>
    <row r="3" spans="1:13" ht="60" customHeight="1">
      <c r="A3" s="64" t="s">
        <v>14</v>
      </c>
      <c r="B3" s="68" t="s">
        <v>1</v>
      </c>
      <c r="C3" s="68" t="s">
        <v>2</v>
      </c>
      <c r="D3" s="68" t="s">
        <v>9</v>
      </c>
      <c r="E3" s="68" t="s">
        <v>25</v>
      </c>
      <c r="F3" s="68" t="s">
        <v>3</v>
      </c>
      <c r="G3" s="68" t="s">
        <v>196</v>
      </c>
      <c r="H3" s="68" t="s">
        <v>12</v>
      </c>
      <c r="I3" s="68" t="s">
        <v>15</v>
      </c>
      <c r="J3" s="68" t="s">
        <v>62</v>
      </c>
      <c r="K3" s="68" t="s">
        <v>132</v>
      </c>
      <c r="L3" s="65" t="s">
        <v>16</v>
      </c>
      <c r="M3" s="63"/>
    </row>
    <row r="4" spans="1:13" ht="23.25" customHeight="1">
      <c r="A4" s="66" t="str">
        <f>'GOOD PE'!D11</f>
        <v>G-1PE</v>
      </c>
      <c r="B4" s="107" t="str">
        <f>IF('GOOD PE'!K11=0," ",'GOOD PE'!K11)</f>
        <v xml:space="preserve"> </v>
      </c>
      <c r="C4" s="107" t="str">
        <f>IF('GOOD PE'!L11=0," ",'GOOD PE'!L11)</f>
        <v xml:space="preserve"> </v>
      </c>
      <c r="D4" s="107" t="str">
        <f>IF('GOOD PE'!M11=0," ",'GOOD PE'!M11)</f>
        <v xml:space="preserve"> </v>
      </c>
      <c r="E4" s="107" t="str">
        <f>IF('GOOD PE'!N11=0," ",'GOOD PE'!N11)</f>
        <v xml:space="preserve"> </v>
      </c>
      <c r="F4" s="107" t="str">
        <f>IF('GOOD PE'!O11=0," ",'GOOD PE'!O11)</f>
        <v xml:space="preserve"> </v>
      </c>
      <c r="G4" s="107" t="str">
        <f>IF('GOOD PE'!P11=0," ",'GOOD PE'!P11)</f>
        <v xml:space="preserve"> </v>
      </c>
      <c r="H4" s="107" t="str">
        <f>IF('GOOD PE'!Q11=0," ",'GOOD PE'!Q11)</f>
        <v xml:space="preserve"> </v>
      </c>
      <c r="I4" s="107" t="str">
        <f>IF('GOOD PE'!R11=0," ",'GOOD PE'!R11)</f>
        <v xml:space="preserve"> </v>
      </c>
      <c r="J4" s="107" t="str">
        <f>IF('GOOD PE'!S11=0," ",'GOOD PE'!S11)</f>
        <v xml:space="preserve"> </v>
      </c>
      <c r="K4" s="107" t="str">
        <f>IF('GOOD PE'!T11=0," ",'GOOD PE'!T11)</f>
        <v xml:space="preserve"> </v>
      </c>
      <c r="L4" s="107">
        <f>SUM(B4:K4)</f>
        <v>0</v>
      </c>
      <c r="M4" s="63"/>
    </row>
    <row r="5" spans="1:13" ht="23.25" customHeight="1">
      <c r="A5" s="66" t="str">
        <f>'GOOD PE'!D12</f>
        <v>G-2PE</v>
      </c>
      <c r="B5" s="107" t="str">
        <f>IF('GOOD PE'!K12=0," ",'GOOD PE'!K12)</f>
        <v xml:space="preserve"> </v>
      </c>
      <c r="C5" s="107" t="str">
        <f>IF('GOOD PE'!L12=0," ",'GOOD PE'!L12)</f>
        <v xml:space="preserve"> </v>
      </c>
      <c r="D5" s="107" t="str">
        <f>IF('GOOD PE'!M12=0," ",'GOOD PE'!M12)</f>
        <v xml:space="preserve"> </v>
      </c>
      <c r="E5" s="107" t="str">
        <f>IF('GOOD PE'!N12=0," ",'GOOD PE'!N12)</f>
        <v xml:space="preserve"> </v>
      </c>
      <c r="F5" s="107" t="str">
        <f>IF('GOOD PE'!O12=0," ",'GOOD PE'!O12)</f>
        <v xml:space="preserve"> </v>
      </c>
      <c r="G5" s="107" t="str">
        <f>IF('GOOD PE'!P12=0," ",'GOOD PE'!P12)</f>
        <v xml:space="preserve"> </v>
      </c>
      <c r="H5" s="107" t="str">
        <f>IF('GOOD PE'!Q12=0," ",'GOOD PE'!Q12)</f>
        <v xml:space="preserve"> </v>
      </c>
      <c r="I5" s="107" t="str">
        <f>IF('GOOD PE'!R12=0," ",'GOOD PE'!R12)</f>
        <v xml:space="preserve"> </v>
      </c>
      <c r="J5" s="107" t="str">
        <f>IF('GOOD PE'!S12=0," ",'GOOD PE'!S12)</f>
        <v xml:space="preserve"> </v>
      </c>
      <c r="K5" s="107" t="str">
        <f>IF('GOOD PE'!T12=0," ",'GOOD PE'!T12)</f>
        <v xml:space="preserve"> </v>
      </c>
      <c r="L5" s="107">
        <f t="shared" ref="L5:L12" si="0">SUM(B5:K5)</f>
        <v>0</v>
      </c>
      <c r="M5" s="63"/>
    </row>
    <row r="6" spans="1:13" ht="23.25" customHeight="1">
      <c r="A6" s="66" t="str">
        <f>'GOOD PE'!D13</f>
        <v>G-3PE</v>
      </c>
      <c r="B6" s="107" t="str">
        <f>IF('GOOD PE'!K13=0," ",'GOOD PE'!K13)</f>
        <v xml:space="preserve"> </v>
      </c>
      <c r="C6" s="107" t="str">
        <f>IF('GOOD PE'!L13=0," ",'GOOD PE'!L13)</f>
        <v xml:space="preserve"> </v>
      </c>
      <c r="D6" s="107" t="str">
        <f>IF('GOOD PE'!M13=0," ",'GOOD PE'!M13)</f>
        <v xml:space="preserve"> </v>
      </c>
      <c r="E6" s="107" t="str">
        <f>IF('GOOD PE'!N13=0," ",'GOOD PE'!N13)</f>
        <v xml:space="preserve"> </v>
      </c>
      <c r="F6" s="107" t="str">
        <f>IF('GOOD PE'!O13=0," ",'GOOD PE'!O13)</f>
        <v xml:space="preserve"> </v>
      </c>
      <c r="G6" s="107" t="str">
        <f>IF('GOOD PE'!P13=0," ",'GOOD PE'!P13)</f>
        <v xml:space="preserve"> </v>
      </c>
      <c r="H6" s="107" t="str">
        <f>IF('GOOD PE'!Q13=0," ",'GOOD PE'!Q13)</f>
        <v xml:space="preserve"> </v>
      </c>
      <c r="I6" s="107" t="str">
        <f>IF('GOOD PE'!R13=0," ",'GOOD PE'!R13)</f>
        <v xml:space="preserve"> </v>
      </c>
      <c r="J6" s="107" t="str">
        <f>IF('GOOD PE'!S13=0," ",'GOOD PE'!S13)</f>
        <v xml:space="preserve"> </v>
      </c>
      <c r="K6" s="107" t="str">
        <f>IF('GOOD PE'!T13=0," ",'GOOD PE'!T13)</f>
        <v xml:space="preserve"> </v>
      </c>
      <c r="L6" s="107">
        <f t="shared" si="0"/>
        <v>0</v>
      </c>
      <c r="M6" s="63"/>
    </row>
    <row r="7" spans="1:13" ht="23.25" customHeight="1">
      <c r="A7" s="66" t="str">
        <f>'GOOD PE'!D14</f>
        <v>G-4PE</v>
      </c>
      <c r="B7" s="107" t="str">
        <f>IF('GOOD PE'!K14=0," ",'GOOD PE'!K14)</f>
        <v xml:space="preserve"> </v>
      </c>
      <c r="C7" s="107" t="str">
        <f>IF('GOOD PE'!L14=0," ",'GOOD PE'!L14)</f>
        <v xml:space="preserve"> </v>
      </c>
      <c r="D7" s="107" t="str">
        <f>IF('GOOD PE'!M14=0," ",'GOOD PE'!M14)</f>
        <v xml:space="preserve"> </v>
      </c>
      <c r="E7" s="107" t="str">
        <f>IF('GOOD PE'!N14=0," ",'GOOD PE'!N14)</f>
        <v xml:space="preserve"> </v>
      </c>
      <c r="F7" s="107" t="str">
        <f>IF('GOOD PE'!O14=0," ",'GOOD PE'!O14)</f>
        <v xml:space="preserve"> </v>
      </c>
      <c r="G7" s="107" t="str">
        <f>IF('GOOD PE'!P14=0," ",'GOOD PE'!P14)</f>
        <v xml:space="preserve"> </v>
      </c>
      <c r="H7" s="107" t="str">
        <f>IF('GOOD PE'!Q14=0," ",'GOOD PE'!Q14)</f>
        <v xml:space="preserve"> </v>
      </c>
      <c r="I7" s="107" t="str">
        <f>IF('GOOD PE'!R14=0," ",'GOOD PE'!R14)</f>
        <v xml:space="preserve"> </v>
      </c>
      <c r="J7" s="107" t="str">
        <f>IF('GOOD PE'!S14=0," ",'GOOD PE'!S14)</f>
        <v xml:space="preserve"> </v>
      </c>
      <c r="K7" s="107" t="str">
        <f>IF('GOOD PE'!T14=0," ",'GOOD PE'!T14)</f>
        <v xml:space="preserve"> </v>
      </c>
      <c r="L7" s="107">
        <f t="shared" si="0"/>
        <v>0</v>
      </c>
      <c r="M7" s="63"/>
    </row>
    <row r="8" spans="1:13" ht="23.25" customHeight="1">
      <c r="A8" s="66" t="str">
        <f>'GOOD PE'!D15</f>
        <v>G-5PE</v>
      </c>
      <c r="B8" s="107" t="str">
        <f>IF('GOOD PE'!K15=0," ",'GOOD PE'!K15)</f>
        <v xml:space="preserve"> </v>
      </c>
      <c r="C8" s="107" t="str">
        <f>IF('GOOD PE'!L15=0," ",'GOOD PE'!L15)</f>
        <v xml:space="preserve"> </v>
      </c>
      <c r="D8" s="107" t="str">
        <f>IF('GOOD PE'!M15=0," ",'GOOD PE'!M15)</f>
        <v xml:space="preserve"> </v>
      </c>
      <c r="E8" s="107" t="str">
        <f>IF('GOOD PE'!N15=0," ",'GOOD PE'!N15)</f>
        <v xml:space="preserve"> </v>
      </c>
      <c r="F8" s="107" t="str">
        <f>IF('GOOD PE'!O15=0," ",'GOOD PE'!O15)</f>
        <v xml:space="preserve"> </v>
      </c>
      <c r="G8" s="107" t="str">
        <f>IF('GOOD PE'!P15=0," ",'GOOD PE'!P15)</f>
        <v xml:space="preserve"> </v>
      </c>
      <c r="H8" s="107" t="str">
        <f>IF('GOOD PE'!Q15=0," ",'GOOD PE'!Q15)</f>
        <v xml:space="preserve"> </v>
      </c>
      <c r="I8" s="107" t="str">
        <f>IF('GOOD PE'!R15=0," ",'GOOD PE'!R15)</f>
        <v xml:space="preserve"> </v>
      </c>
      <c r="J8" s="107" t="str">
        <f>IF('GOOD PE'!S15=0," ",'GOOD PE'!S15)</f>
        <v xml:space="preserve"> </v>
      </c>
      <c r="K8" s="107" t="str">
        <f>IF('GOOD PE'!T15=0," ",'GOOD PE'!T15)</f>
        <v xml:space="preserve"> </v>
      </c>
      <c r="L8" s="107">
        <f t="shared" si="0"/>
        <v>0</v>
      </c>
      <c r="M8" s="63"/>
    </row>
    <row r="9" spans="1:13" ht="23.25" customHeight="1">
      <c r="A9" s="66" t="str">
        <f>'GOOD PE'!D16</f>
        <v>G-6PE</v>
      </c>
      <c r="B9" s="107" t="str">
        <f>IF('GOOD PE'!K16=0," ",'GOOD PE'!K16)</f>
        <v xml:space="preserve"> </v>
      </c>
      <c r="C9" s="107" t="str">
        <f>IF('GOOD PE'!L16=0," ",'GOOD PE'!L16)</f>
        <v xml:space="preserve"> </v>
      </c>
      <c r="D9" s="107" t="str">
        <f>IF('GOOD PE'!M16=0," ",'GOOD PE'!M16)</f>
        <v xml:space="preserve"> </v>
      </c>
      <c r="E9" s="107" t="str">
        <f>IF('GOOD PE'!N16=0," ",'GOOD PE'!N16)</f>
        <v xml:space="preserve"> </v>
      </c>
      <c r="F9" s="107" t="str">
        <f>IF('GOOD PE'!O16=0," ",'GOOD PE'!O16)</f>
        <v xml:space="preserve"> </v>
      </c>
      <c r="G9" s="107" t="str">
        <f>IF('GOOD PE'!P16=0," ",'GOOD PE'!P16)</f>
        <v xml:space="preserve"> </v>
      </c>
      <c r="H9" s="107" t="str">
        <f>IF('GOOD PE'!Q16=0," ",'GOOD PE'!Q16)</f>
        <v xml:space="preserve"> </v>
      </c>
      <c r="I9" s="107" t="str">
        <f>IF('GOOD PE'!R16=0," ",'GOOD PE'!R16)</f>
        <v xml:space="preserve"> </v>
      </c>
      <c r="J9" s="107" t="str">
        <f>IF('GOOD PE'!S16=0," ",'GOOD PE'!S16)</f>
        <v xml:space="preserve"> </v>
      </c>
      <c r="K9" s="107" t="str">
        <f>IF('GOOD PE'!T16=0," ",'GOOD PE'!T16)</f>
        <v xml:space="preserve"> </v>
      </c>
      <c r="L9" s="107">
        <f t="shared" si="0"/>
        <v>0</v>
      </c>
      <c r="M9" s="63"/>
    </row>
    <row r="10" spans="1:13" ht="23.25" customHeight="1">
      <c r="A10" s="66" t="str">
        <f>'GOOD PE'!D17</f>
        <v>G-7PE</v>
      </c>
      <c r="B10" s="107" t="str">
        <f>IF('GOOD PE'!K17=0," ",'GOOD PE'!K17)</f>
        <v xml:space="preserve"> </v>
      </c>
      <c r="C10" s="107" t="str">
        <f>IF('GOOD PE'!L17=0," ",'GOOD PE'!L17)</f>
        <v xml:space="preserve"> </v>
      </c>
      <c r="D10" s="107" t="str">
        <f>IF('GOOD PE'!M17=0," ",'GOOD PE'!M17)</f>
        <v xml:space="preserve"> </v>
      </c>
      <c r="E10" s="107" t="str">
        <f>IF('GOOD PE'!N17=0," ",'GOOD PE'!N17)</f>
        <v xml:space="preserve"> </v>
      </c>
      <c r="F10" s="107" t="str">
        <f>IF('GOOD PE'!O17=0," ",'GOOD PE'!O17)</f>
        <v xml:space="preserve"> </v>
      </c>
      <c r="G10" s="107" t="str">
        <f>IF('GOOD PE'!P17=0," ",'GOOD PE'!P17)</f>
        <v xml:space="preserve"> </v>
      </c>
      <c r="H10" s="107" t="str">
        <f>IF('GOOD PE'!Q17=0," ",'GOOD PE'!Q17)</f>
        <v xml:space="preserve"> </v>
      </c>
      <c r="I10" s="107" t="str">
        <f>IF('GOOD PE'!R17=0," ",'GOOD PE'!R17)</f>
        <v xml:space="preserve"> </v>
      </c>
      <c r="J10" s="107" t="str">
        <f>IF('GOOD PE'!S17=0," ",'GOOD PE'!S17)</f>
        <v xml:space="preserve"> </v>
      </c>
      <c r="K10" s="107" t="str">
        <f>IF('GOOD PE'!T17=0," ",'GOOD PE'!T17)</f>
        <v xml:space="preserve"> </v>
      </c>
      <c r="L10" s="107">
        <f t="shared" si="0"/>
        <v>0</v>
      </c>
      <c r="M10" s="63"/>
    </row>
    <row r="11" spans="1:13" ht="23.25" customHeight="1">
      <c r="A11" s="66" t="str">
        <f>'GOOD PE'!D18</f>
        <v>G-8PE</v>
      </c>
      <c r="B11" s="107" t="str">
        <f>IF('GOOD PE'!K18=0," ",'GOOD PE'!K18)</f>
        <v xml:space="preserve"> </v>
      </c>
      <c r="C11" s="107" t="str">
        <f>IF('GOOD PE'!L18=0," ",'GOOD PE'!L18)</f>
        <v xml:space="preserve"> </v>
      </c>
      <c r="D11" s="107" t="str">
        <f>IF('GOOD PE'!M18=0," ",'GOOD PE'!M18)</f>
        <v xml:space="preserve"> </v>
      </c>
      <c r="E11" s="107" t="str">
        <f>IF('GOOD PE'!N18=0," ",'GOOD PE'!N18)</f>
        <v xml:space="preserve"> </v>
      </c>
      <c r="F11" s="107" t="str">
        <f>IF('GOOD PE'!O18=0," ",'GOOD PE'!O18)</f>
        <v xml:space="preserve"> </v>
      </c>
      <c r="G11" s="107" t="str">
        <f>IF('GOOD PE'!P18=0," ",'GOOD PE'!P18)</f>
        <v xml:space="preserve"> </v>
      </c>
      <c r="H11" s="107" t="str">
        <f>IF('GOOD PE'!Q18=0," ",'GOOD PE'!Q18)</f>
        <v xml:space="preserve"> </v>
      </c>
      <c r="I11" s="107" t="str">
        <f>IF('GOOD PE'!R18=0," ",'GOOD PE'!R18)</f>
        <v xml:space="preserve"> </v>
      </c>
      <c r="J11" s="107" t="str">
        <f>IF('GOOD PE'!S18=0," ",'GOOD PE'!S18)</f>
        <v xml:space="preserve"> </v>
      </c>
      <c r="K11" s="107" t="str">
        <f>IF('GOOD PE'!T18=0," ",'GOOD PE'!T18)</f>
        <v xml:space="preserve"> </v>
      </c>
      <c r="L11" s="107">
        <f t="shared" si="0"/>
        <v>0</v>
      </c>
      <c r="M11" s="63"/>
    </row>
    <row r="12" spans="1:13" ht="23.25" customHeight="1">
      <c r="A12" s="66" t="str">
        <f>'GOOD PE'!D19</f>
        <v>G-9PE</v>
      </c>
      <c r="B12" s="107" t="str">
        <f>IF('GOOD PE'!K19=0," ",'GOOD PE'!K19)</f>
        <v xml:space="preserve"> </v>
      </c>
      <c r="C12" s="107" t="str">
        <f>IF('GOOD PE'!L19=0," ",'GOOD PE'!L19)</f>
        <v xml:space="preserve"> </v>
      </c>
      <c r="D12" s="107" t="str">
        <f>IF('GOOD PE'!M19=0," ",'GOOD PE'!M19)</f>
        <v xml:space="preserve"> </v>
      </c>
      <c r="E12" s="107" t="str">
        <f>IF('GOOD PE'!N19=0," ",'GOOD PE'!N19)</f>
        <v xml:space="preserve"> </v>
      </c>
      <c r="F12" s="107" t="str">
        <f>IF('GOOD PE'!O19=0," ",'GOOD PE'!O19)</f>
        <v xml:space="preserve"> </v>
      </c>
      <c r="G12" s="107" t="str">
        <f>IF('GOOD PE'!P19=0," ",'GOOD PE'!P19)</f>
        <v xml:space="preserve"> </v>
      </c>
      <c r="H12" s="107" t="str">
        <f>IF('GOOD PE'!Q19=0," ",'GOOD PE'!Q19)</f>
        <v xml:space="preserve"> </v>
      </c>
      <c r="I12" s="107" t="str">
        <f>IF('GOOD PE'!R19=0," ",'GOOD PE'!R19)</f>
        <v xml:space="preserve"> </v>
      </c>
      <c r="J12" s="107" t="str">
        <f>IF('GOOD PE'!S19=0," ",'GOOD PE'!S19)</f>
        <v xml:space="preserve"> </v>
      </c>
      <c r="K12" s="107" t="str">
        <f>IF('GOOD PE'!T19=0," ",'GOOD PE'!T19)</f>
        <v xml:space="preserve"> </v>
      </c>
      <c r="L12" s="107">
        <f t="shared" si="0"/>
        <v>0</v>
      </c>
      <c r="M12" s="63"/>
    </row>
    <row r="13" spans="1:13" ht="23.25" customHeight="1">
      <c r="A13" s="66" t="str">
        <f>'GOOD PE'!D20</f>
        <v>G-10PE</v>
      </c>
      <c r="B13" s="107" t="str">
        <f>IF('GOOD PE'!K19=0," ",'GOOD PE'!K19)</f>
        <v xml:space="preserve"> </v>
      </c>
      <c r="C13" s="107" t="str">
        <f>IF('GOOD PE'!L19=0," ",'GOOD PE'!L19)</f>
        <v xml:space="preserve"> </v>
      </c>
      <c r="D13" s="107" t="str">
        <f>IF('GOOD PE'!M19=0," ",'GOOD PE'!M19)</f>
        <v xml:space="preserve"> </v>
      </c>
      <c r="E13" s="107" t="str">
        <f>IF('GOOD PE'!N19=0," ",'GOOD PE'!N19)</f>
        <v xml:space="preserve"> </v>
      </c>
      <c r="F13" s="107" t="str">
        <f>IF('GOOD PE'!O19=0," ",'GOOD PE'!O19)</f>
        <v xml:space="preserve"> </v>
      </c>
      <c r="G13" s="107" t="str">
        <f>IF('GOOD PE'!P19=0," ",'GOOD PE'!P19)</f>
        <v xml:space="preserve"> </v>
      </c>
      <c r="H13" s="107" t="str">
        <f>IF('GOOD PE'!Q19=0," ",'GOOD PE'!Q19)</f>
        <v xml:space="preserve"> </v>
      </c>
      <c r="I13" s="107" t="str">
        <f>IF('GOOD PE'!R19=0," ",'GOOD PE'!R19)</f>
        <v xml:space="preserve"> </v>
      </c>
      <c r="J13" s="107" t="str">
        <f>IF('GOOD PE'!S19=0," ",'GOOD PE'!S19)</f>
        <v xml:space="preserve"> </v>
      </c>
      <c r="K13" s="107" t="str">
        <f>IF('GOOD PE'!T19=0," ",'GOOD PE'!T19)</f>
        <v xml:space="preserve"> </v>
      </c>
      <c r="L13" s="107">
        <f t="shared" ref="L13:L21" si="1">SUM(B13:K13)</f>
        <v>0</v>
      </c>
      <c r="M13" s="63"/>
    </row>
    <row r="14" spans="1:13" ht="23.25" customHeight="1">
      <c r="A14" s="66" t="str">
        <f>'GOOD PE'!D21</f>
        <v>G-11PE</v>
      </c>
      <c r="B14" s="107" t="str">
        <f>IF('GOOD PE'!K20=0," ",'GOOD PE'!K20)</f>
        <v xml:space="preserve"> </v>
      </c>
      <c r="C14" s="107" t="str">
        <f>IF('GOOD PE'!L20=0," ",'GOOD PE'!L20)</f>
        <v xml:space="preserve"> </v>
      </c>
      <c r="D14" s="107" t="str">
        <f>IF('GOOD PE'!M20=0," ",'GOOD PE'!M20)</f>
        <v xml:space="preserve"> </v>
      </c>
      <c r="E14" s="107" t="str">
        <f>IF('GOOD PE'!N20=0," ",'GOOD PE'!N20)</f>
        <v xml:space="preserve"> </v>
      </c>
      <c r="F14" s="107" t="str">
        <f>IF('GOOD PE'!O20=0," ",'GOOD PE'!O20)</f>
        <v xml:space="preserve"> </v>
      </c>
      <c r="G14" s="107" t="str">
        <f>IF('GOOD PE'!P20=0," ",'GOOD PE'!P20)</f>
        <v xml:space="preserve"> </v>
      </c>
      <c r="H14" s="107" t="str">
        <f>IF('GOOD PE'!Q20=0," ",'GOOD PE'!Q20)</f>
        <v xml:space="preserve"> </v>
      </c>
      <c r="I14" s="107" t="str">
        <f>IF('GOOD PE'!R20=0," ",'GOOD PE'!R20)</f>
        <v xml:space="preserve"> </v>
      </c>
      <c r="J14" s="107" t="str">
        <f>IF('GOOD PE'!S20=0," ",'GOOD PE'!S20)</f>
        <v xml:space="preserve"> </v>
      </c>
      <c r="K14" s="107" t="str">
        <f>IF('GOOD PE'!T20=0," ",'GOOD PE'!T20)</f>
        <v xml:space="preserve"> </v>
      </c>
      <c r="L14" s="107">
        <f t="shared" si="1"/>
        <v>0</v>
      </c>
      <c r="M14" s="63"/>
    </row>
    <row r="15" spans="1:13" ht="23.25" customHeight="1">
      <c r="A15" s="66" t="str">
        <f>'GOOD PE'!D22</f>
        <v>G-12PE</v>
      </c>
      <c r="B15" s="107" t="str">
        <f>IF('GOOD PE'!K21=0," ",'GOOD PE'!K21)</f>
        <v xml:space="preserve"> </v>
      </c>
      <c r="C15" s="107" t="str">
        <f>IF('GOOD PE'!L21=0," ",'GOOD PE'!L21)</f>
        <v xml:space="preserve"> </v>
      </c>
      <c r="D15" s="107" t="str">
        <f>IF('GOOD PE'!M21=0," ",'GOOD PE'!M21)</f>
        <v xml:space="preserve"> </v>
      </c>
      <c r="E15" s="107" t="str">
        <f>IF('GOOD PE'!N21=0," ",'GOOD PE'!N21)</f>
        <v xml:space="preserve"> </v>
      </c>
      <c r="F15" s="107" t="str">
        <f>IF('GOOD PE'!O21=0," ",'GOOD PE'!O21)</f>
        <v xml:space="preserve"> </v>
      </c>
      <c r="G15" s="107" t="str">
        <f>IF('GOOD PE'!P21=0," ",'GOOD PE'!P21)</f>
        <v xml:space="preserve"> </v>
      </c>
      <c r="H15" s="107" t="str">
        <f>IF('GOOD PE'!Q21=0," ",'GOOD PE'!Q21)</f>
        <v xml:space="preserve"> </v>
      </c>
      <c r="I15" s="107" t="str">
        <f>IF('GOOD PE'!R21=0," ",'GOOD PE'!R21)</f>
        <v xml:space="preserve"> </v>
      </c>
      <c r="J15" s="107" t="str">
        <f>IF('GOOD PE'!S21=0," ",'GOOD PE'!S21)</f>
        <v xml:space="preserve"> </v>
      </c>
      <c r="K15" s="107" t="str">
        <f>IF('GOOD PE'!T21=0," ",'GOOD PE'!T21)</f>
        <v xml:space="preserve"> </v>
      </c>
      <c r="L15" s="107">
        <f t="shared" si="1"/>
        <v>0</v>
      </c>
      <c r="M15" s="63"/>
    </row>
    <row r="16" spans="1:13" ht="23.25" customHeight="1">
      <c r="A16" s="66" t="str">
        <f>'GOOD PE'!D23</f>
        <v>G-13PE</v>
      </c>
      <c r="B16" s="107" t="str">
        <f>IF('GOOD PE'!K22=0," ",'GOOD PE'!K22)</f>
        <v xml:space="preserve"> </v>
      </c>
      <c r="C16" s="107" t="str">
        <f>IF('GOOD PE'!L22=0," ",'GOOD PE'!L22)</f>
        <v xml:space="preserve"> </v>
      </c>
      <c r="D16" s="107" t="str">
        <f>IF('GOOD PE'!M22=0," ",'GOOD PE'!M22)</f>
        <v xml:space="preserve"> </v>
      </c>
      <c r="E16" s="107" t="str">
        <f>IF('GOOD PE'!N22=0," ",'GOOD PE'!N22)</f>
        <v xml:space="preserve"> </v>
      </c>
      <c r="F16" s="107" t="str">
        <f>IF('GOOD PE'!O22=0," ",'GOOD PE'!O22)</f>
        <v xml:space="preserve"> </v>
      </c>
      <c r="G16" s="107" t="str">
        <f>IF('GOOD PE'!P22=0," ",'GOOD PE'!P22)</f>
        <v xml:space="preserve"> </v>
      </c>
      <c r="H16" s="107" t="str">
        <f>IF('GOOD PE'!Q22=0," ",'GOOD PE'!Q22)</f>
        <v xml:space="preserve"> </v>
      </c>
      <c r="I16" s="107" t="str">
        <f>IF('GOOD PE'!R22=0," ",'GOOD PE'!R22)</f>
        <v xml:space="preserve"> </v>
      </c>
      <c r="J16" s="107" t="str">
        <f>IF('GOOD PE'!S22=0," ",'GOOD PE'!S22)</f>
        <v xml:space="preserve"> </v>
      </c>
      <c r="K16" s="107" t="str">
        <f>IF('GOOD PE'!T22=0," ",'GOOD PE'!T22)</f>
        <v xml:space="preserve"> </v>
      </c>
      <c r="L16" s="107">
        <f t="shared" si="1"/>
        <v>0</v>
      </c>
      <c r="M16" s="63"/>
    </row>
    <row r="17" spans="1:13" ht="23.25" customHeight="1">
      <c r="A17" s="66" t="str">
        <f>'GOOD PE'!D24</f>
        <v>G-14PE</v>
      </c>
      <c r="B17" s="107" t="str">
        <f>IF('GOOD PE'!K23=0," ",'GOOD PE'!K23)</f>
        <v xml:space="preserve"> </v>
      </c>
      <c r="C17" s="107" t="str">
        <f>IF('GOOD PE'!L23=0," ",'GOOD PE'!L23)</f>
        <v xml:space="preserve"> </v>
      </c>
      <c r="D17" s="107" t="str">
        <f>IF('GOOD PE'!M23=0," ",'GOOD PE'!M23)</f>
        <v xml:space="preserve"> </v>
      </c>
      <c r="E17" s="107" t="str">
        <f>IF('GOOD PE'!N23=0," ",'GOOD PE'!N23)</f>
        <v xml:space="preserve"> </v>
      </c>
      <c r="F17" s="107" t="str">
        <f>IF('GOOD PE'!O23=0," ",'GOOD PE'!O23)</f>
        <v xml:space="preserve"> </v>
      </c>
      <c r="G17" s="107" t="str">
        <f>IF('GOOD PE'!P23=0," ",'GOOD PE'!P23)</f>
        <v xml:space="preserve"> </v>
      </c>
      <c r="H17" s="107" t="str">
        <f>IF('GOOD PE'!Q23=0," ",'GOOD PE'!Q23)</f>
        <v xml:space="preserve"> </v>
      </c>
      <c r="I17" s="107" t="str">
        <f>IF('GOOD PE'!R23=0," ",'GOOD PE'!R23)</f>
        <v xml:space="preserve"> </v>
      </c>
      <c r="J17" s="107" t="str">
        <f>IF('GOOD PE'!S23=0," ",'GOOD PE'!S23)</f>
        <v xml:space="preserve"> </v>
      </c>
      <c r="K17" s="107" t="str">
        <f>IF('GOOD PE'!T23=0," ",'GOOD PE'!T23)</f>
        <v xml:space="preserve"> </v>
      </c>
      <c r="L17" s="107">
        <f t="shared" si="1"/>
        <v>0</v>
      </c>
      <c r="M17" s="63"/>
    </row>
    <row r="18" spans="1:13" ht="23.25" customHeight="1">
      <c r="A18" s="66" t="str">
        <f>'GOOD PE'!D25</f>
        <v>G-15PE</v>
      </c>
      <c r="B18" s="107" t="str">
        <f>IF('GOOD PE'!K24=0," ",'GOOD PE'!K24)</f>
        <v xml:space="preserve"> </v>
      </c>
      <c r="C18" s="107" t="str">
        <f>IF('GOOD PE'!L24=0," ",'GOOD PE'!L24)</f>
        <v xml:space="preserve"> </v>
      </c>
      <c r="D18" s="107" t="str">
        <f>IF('GOOD PE'!M24=0," ",'GOOD PE'!M24)</f>
        <v xml:space="preserve"> </v>
      </c>
      <c r="E18" s="107" t="str">
        <f>IF('GOOD PE'!N24=0," ",'GOOD PE'!N24)</f>
        <v xml:space="preserve"> </v>
      </c>
      <c r="F18" s="107" t="str">
        <f>IF('GOOD PE'!O24=0," ",'GOOD PE'!O24)</f>
        <v xml:space="preserve"> </v>
      </c>
      <c r="G18" s="107" t="str">
        <f>IF('GOOD PE'!P24=0," ",'GOOD PE'!P24)</f>
        <v xml:space="preserve"> </v>
      </c>
      <c r="H18" s="107" t="str">
        <f>IF('GOOD PE'!Q24=0," ",'GOOD PE'!Q24)</f>
        <v xml:space="preserve"> </v>
      </c>
      <c r="I18" s="107" t="str">
        <f>IF('GOOD PE'!R24=0," ",'GOOD PE'!R24)</f>
        <v xml:space="preserve"> </v>
      </c>
      <c r="J18" s="107" t="str">
        <f>IF('GOOD PE'!S24=0," ",'GOOD PE'!S24)</f>
        <v xml:space="preserve"> </v>
      </c>
      <c r="K18" s="107" t="str">
        <f>IF('GOOD PE'!T24=0," ",'GOOD PE'!T24)</f>
        <v xml:space="preserve"> </v>
      </c>
      <c r="L18" s="107">
        <f t="shared" si="1"/>
        <v>0</v>
      </c>
      <c r="M18" s="63"/>
    </row>
    <row r="19" spans="1:13" ht="23.25" customHeight="1">
      <c r="A19" s="66" t="str">
        <f>'GOOD PE'!D26</f>
        <v>G-16PE</v>
      </c>
      <c r="B19" s="107" t="str">
        <f>IF('GOOD PE'!K25=0," ",'GOOD PE'!K25)</f>
        <v xml:space="preserve"> </v>
      </c>
      <c r="C19" s="107" t="str">
        <f>IF('GOOD PE'!L25=0," ",'GOOD PE'!L25)</f>
        <v xml:space="preserve"> </v>
      </c>
      <c r="D19" s="107" t="str">
        <f>IF('GOOD PE'!M25=0," ",'GOOD PE'!M25)</f>
        <v xml:space="preserve"> </v>
      </c>
      <c r="E19" s="107" t="str">
        <f>IF('GOOD PE'!N25=0," ",'GOOD PE'!N25)</f>
        <v xml:space="preserve"> </v>
      </c>
      <c r="F19" s="107" t="str">
        <f>IF('GOOD PE'!O25=0," ",'GOOD PE'!O25)</f>
        <v xml:space="preserve"> </v>
      </c>
      <c r="G19" s="107" t="str">
        <f>IF('GOOD PE'!P25=0," ",'GOOD PE'!P25)</f>
        <v xml:space="preserve"> </v>
      </c>
      <c r="H19" s="107" t="str">
        <f>IF('GOOD PE'!Q25=0," ",'GOOD PE'!Q25)</f>
        <v xml:space="preserve"> </v>
      </c>
      <c r="I19" s="107" t="str">
        <f>IF('GOOD PE'!R25=0," ",'GOOD PE'!R25)</f>
        <v xml:space="preserve"> </v>
      </c>
      <c r="J19" s="107" t="str">
        <f>IF('GOOD PE'!S25=0," ",'GOOD PE'!S25)</f>
        <v xml:space="preserve"> </v>
      </c>
      <c r="K19" s="107" t="str">
        <f>IF('GOOD PE'!T25=0," ",'GOOD PE'!T25)</f>
        <v xml:space="preserve"> </v>
      </c>
      <c r="L19" s="107">
        <f t="shared" si="1"/>
        <v>0</v>
      </c>
      <c r="M19" s="63"/>
    </row>
    <row r="20" spans="1:13" ht="23.25" customHeight="1">
      <c r="A20" s="66" t="str">
        <f>'GOOD PE'!D27</f>
        <v>G-17PE</v>
      </c>
      <c r="B20" s="107" t="str">
        <f>IF('GOOD PE'!K26=0," ",'GOOD PE'!K26)</f>
        <v xml:space="preserve"> </v>
      </c>
      <c r="C20" s="107" t="str">
        <f>IF('GOOD PE'!L26=0," ",'GOOD PE'!L26)</f>
        <v xml:space="preserve"> </v>
      </c>
      <c r="D20" s="107" t="str">
        <f>IF('GOOD PE'!M26=0," ",'GOOD PE'!M26)</f>
        <v xml:space="preserve"> </v>
      </c>
      <c r="E20" s="107" t="str">
        <f>IF('GOOD PE'!N26=0," ",'GOOD PE'!N26)</f>
        <v xml:space="preserve"> </v>
      </c>
      <c r="F20" s="107" t="str">
        <f>IF('GOOD PE'!O26=0," ",'GOOD PE'!O26)</f>
        <v xml:space="preserve"> </v>
      </c>
      <c r="G20" s="107" t="str">
        <f>IF('GOOD PE'!P26=0," ",'GOOD PE'!P26)</f>
        <v xml:space="preserve"> </v>
      </c>
      <c r="H20" s="107" t="str">
        <f>IF('GOOD PE'!Q26=0," ",'GOOD PE'!Q26)</f>
        <v xml:space="preserve"> </v>
      </c>
      <c r="I20" s="107" t="str">
        <f>IF('GOOD PE'!R26=0," ",'GOOD PE'!R26)</f>
        <v xml:space="preserve"> </v>
      </c>
      <c r="J20" s="107" t="str">
        <f>IF('GOOD PE'!S26=0," ",'GOOD PE'!S26)</f>
        <v xml:space="preserve"> </v>
      </c>
      <c r="K20" s="107" t="str">
        <f>IF('GOOD PE'!T26=0," ",'GOOD PE'!T26)</f>
        <v xml:space="preserve"> </v>
      </c>
      <c r="L20" s="107">
        <f t="shared" si="1"/>
        <v>0</v>
      </c>
      <c r="M20" s="63"/>
    </row>
    <row r="21" spans="1:13" ht="23.25" customHeight="1">
      <c r="A21" s="66" t="str">
        <f>'GOOD PE'!D28</f>
        <v>G-18PE</v>
      </c>
      <c r="B21" s="107" t="str">
        <f>IF('GOOD PE'!K27=0," ",'GOOD PE'!K27)</f>
        <v xml:space="preserve"> </v>
      </c>
      <c r="C21" s="107" t="str">
        <f>IF('GOOD PE'!L27=0," ",'GOOD PE'!L27)</f>
        <v xml:space="preserve"> </v>
      </c>
      <c r="D21" s="107" t="str">
        <f>IF('GOOD PE'!M27=0," ",'GOOD PE'!M27)</f>
        <v xml:space="preserve"> </v>
      </c>
      <c r="E21" s="107" t="str">
        <f>IF('GOOD PE'!N27=0," ",'GOOD PE'!N27)</f>
        <v xml:space="preserve"> </v>
      </c>
      <c r="F21" s="107" t="str">
        <f>IF('GOOD PE'!O27=0," ",'GOOD PE'!O27)</f>
        <v xml:space="preserve"> </v>
      </c>
      <c r="G21" s="107" t="str">
        <f>IF('GOOD PE'!P27=0," ",'GOOD PE'!P27)</f>
        <v xml:space="preserve"> </v>
      </c>
      <c r="H21" s="107" t="str">
        <f>IF('GOOD PE'!Q27=0," ",'GOOD PE'!Q27)</f>
        <v xml:space="preserve"> </v>
      </c>
      <c r="I21" s="107" t="str">
        <f>IF('GOOD PE'!R27=0," ",'GOOD PE'!R27)</f>
        <v xml:space="preserve"> </v>
      </c>
      <c r="J21" s="107" t="str">
        <f>IF('GOOD PE'!S27=0," ",'GOOD PE'!S27)</f>
        <v xml:space="preserve"> </v>
      </c>
      <c r="K21" s="107" t="str">
        <f>IF('GOOD PE'!T27=0," ",'GOOD PE'!T27)</f>
        <v xml:space="preserve"> </v>
      </c>
      <c r="L21" s="107">
        <f t="shared" si="1"/>
        <v>0</v>
      </c>
      <c r="M21" s="63"/>
    </row>
    <row r="22" spans="1:13" ht="23.25" customHeight="1">
      <c r="A22" s="66" t="str">
        <f>'GOOD PE'!D29</f>
        <v>G-19PE</v>
      </c>
      <c r="B22" s="107" t="str">
        <f>IF('GOOD PE'!K28=0," ",'GOOD PE'!K28)</f>
        <v xml:space="preserve"> </v>
      </c>
      <c r="C22" s="107" t="str">
        <f>IF('GOOD PE'!L28=0," ",'GOOD PE'!L28)</f>
        <v xml:space="preserve"> </v>
      </c>
      <c r="D22" s="107" t="str">
        <f>IF('GOOD PE'!M28=0," ",'GOOD PE'!M28)</f>
        <v xml:space="preserve"> </v>
      </c>
      <c r="E22" s="107" t="str">
        <f>IF('GOOD PE'!N28=0," ",'GOOD PE'!N28)</f>
        <v xml:space="preserve"> </v>
      </c>
      <c r="F22" s="107" t="str">
        <f>IF('GOOD PE'!O28=0," ",'GOOD PE'!O28)</f>
        <v xml:space="preserve"> </v>
      </c>
      <c r="G22" s="107" t="str">
        <f>IF('GOOD PE'!P28=0," ",'GOOD PE'!P28)</f>
        <v xml:space="preserve"> </v>
      </c>
      <c r="H22" s="107" t="str">
        <f>IF('GOOD PE'!Q28=0," ",'GOOD PE'!Q28)</f>
        <v xml:space="preserve"> </v>
      </c>
      <c r="I22" s="107" t="str">
        <f>IF('GOOD PE'!R28=0," ",'GOOD PE'!R28)</f>
        <v xml:space="preserve"> </v>
      </c>
      <c r="J22" s="107" t="str">
        <f>IF('GOOD PE'!S28=0," ",'GOOD PE'!S28)</f>
        <v xml:space="preserve"> </v>
      </c>
      <c r="K22" s="107" t="str">
        <f>IF('GOOD PE'!T28=0," ",'GOOD PE'!T28)</f>
        <v xml:space="preserve"> </v>
      </c>
      <c r="L22" s="107">
        <f t="shared" ref="L22:L24" si="2">SUM(B22:K22)</f>
        <v>0</v>
      </c>
      <c r="M22" s="63"/>
    </row>
    <row r="23" spans="1:13" ht="23.25" customHeight="1">
      <c r="A23" s="66" t="str">
        <f>'GOOD PE'!D30</f>
        <v>G-20PE</v>
      </c>
      <c r="B23" s="107" t="str">
        <f>IF('GOOD PE'!K29=0," ",'GOOD PE'!K29)</f>
        <v xml:space="preserve"> </v>
      </c>
      <c r="C23" s="107" t="str">
        <f>IF('GOOD PE'!L29=0," ",'GOOD PE'!L29)</f>
        <v xml:space="preserve"> </v>
      </c>
      <c r="D23" s="107" t="str">
        <f>IF('GOOD PE'!M29=0," ",'GOOD PE'!M29)</f>
        <v xml:space="preserve"> </v>
      </c>
      <c r="E23" s="107" t="str">
        <f>IF('GOOD PE'!N29=0," ",'GOOD PE'!N29)</f>
        <v xml:space="preserve"> </v>
      </c>
      <c r="F23" s="107" t="str">
        <f>IF('GOOD PE'!O29=0," ",'GOOD PE'!O29)</f>
        <v xml:space="preserve"> </v>
      </c>
      <c r="G23" s="107" t="str">
        <f>IF('GOOD PE'!P29=0," ",'GOOD PE'!P29)</f>
        <v xml:space="preserve"> </v>
      </c>
      <c r="H23" s="107" t="str">
        <f>IF('GOOD PE'!Q29=0," ",'GOOD PE'!Q29)</f>
        <v xml:space="preserve"> </v>
      </c>
      <c r="I23" s="107" t="str">
        <f>IF('GOOD PE'!R29=0," ",'GOOD PE'!R29)</f>
        <v xml:space="preserve"> </v>
      </c>
      <c r="J23" s="107" t="str">
        <f>IF('GOOD PE'!S29=0," ",'GOOD PE'!S29)</f>
        <v xml:space="preserve"> </v>
      </c>
      <c r="K23" s="107" t="str">
        <f>IF('GOOD PE'!T29=0," ",'GOOD PE'!T29)</f>
        <v xml:space="preserve"> </v>
      </c>
      <c r="L23" s="107">
        <f t="shared" si="2"/>
        <v>0</v>
      </c>
      <c r="M23" s="63"/>
    </row>
    <row r="24" spans="1:13" ht="23.25" customHeight="1">
      <c r="A24" s="66" t="str">
        <f>'GOOD PE'!D31</f>
        <v>G-21PE</v>
      </c>
      <c r="B24" s="107" t="str">
        <f>IF('GOOD PE'!K30=0," ",'GOOD PE'!K30)</f>
        <v xml:space="preserve"> </v>
      </c>
      <c r="C24" s="107" t="str">
        <f>IF('GOOD PE'!L30=0," ",'GOOD PE'!L30)</f>
        <v xml:space="preserve"> </v>
      </c>
      <c r="D24" s="107" t="str">
        <f>IF('GOOD PE'!M30=0," ",'GOOD PE'!M30)</f>
        <v xml:space="preserve"> </v>
      </c>
      <c r="E24" s="107" t="str">
        <f>IF('GOOD PE'!N30=0," ",'GOOD PE'!N30)</f>
        <v xml:space="preserve"> </v>
      </c>
      <c r="F24" s="107" t="str">
        <f>IF('GOOD PE'!O30=0," ",'GOOD PE'!O30)</f>
        <v xml:space="preserve"> </v>
      </c>
      <c r="G24" s="107" t="str">
        <f>IF('GOOD PE'!P30=0," ",'GOOD PE'!P30)</f>
        <v xml:space="preserve"> </v>
      </c>
      <c r="H24" s="107" t="str">
        <f>IF('GOOD PE'!Q30=0," ",'GOOD PE'!Q30)</f>
        <v xml:space="preserve"> </v>
      </c>
      <c r="I24" s="107" t="str">
        <f>IF('GOOD PE'!R30=0," ",'GOOD PE'!R30)</f>
        <v xml:space="preserve"> </v>
      </c>
      <c r="J24" s="107" t="str">
        <f>IF('GOOD PE'!S30=0," ",'GOOD PE'!S30)</f>
        <v xml:space="preserve"> </v>
      </c>
      <c r="K24" s="107" t="str">
        <f>IF('GOOD PE'!T30=0," ",'GOOD PE'!T30)</f>
        <v xml:space="preserve"> </v>
      </c>
      <c r="L24" s="107">
        <f t="shared" si="2"/>
        <v>0</v>
      </c>
      <c r="M24" s="63"/>
    </row>
    <row r="25" spans="1:13" s="62" customFormat="1" ht="23.25" customHeight="1">
      <c r="A25" s="63"/>
      <c r="B25" s="42" t="s">
        <v>28</v>
      </c>
      <c r="C25" s="43"/>
      <c r="D25" s="67"/>
      <c r="E25" s="63"/>
      <c r="F25" s="63"/>
      <c r="G25" s="42" t="s">
        <v>29</v>
      </c>
      <c r="H25" s="44"/>
      <c r="I25" s="44"/>
      <c r="J25" s="44"/>
      <c r="K25" s="44"/>
      <c r="L25" s="202"/>
    </row>
    <row r="26" spans="1:13" s="62" customFormat="1" ht="23.25" customHeight="1">
      <c r="A26" s="63"/>
      <c r="B26" s="42" t="s">
        <v>30</v>
      </c>
      <c r="C26" s="43"/>
      <c r="D26" s="67"/>
      <c r="E26" s="63"/>
      <c r="F26" s="63"/>
      <c r="G26" s="42" t="s">
        <v>31</v>
      </c>
      <c r="H26" s="45"/>
      <c r="I26" s="45"/>
      <c r="J26" s="203"/>
      <c r="K26" s="203"/>
      <c r="L26" s="202"/>
    </row>
    <row r="27" spans="1:13" s="62" customFormat="1" ht="23.25" customHeight="1">
      <c r="A27" s="63"/>
      <c r="B27" s="41"/>
      <c r="C27" s="41"/>
      <c r="D27" s="63"/>
      <c r="E27" s="63"/>
      <c r="F27" s="63"/>
      <c r="G27" s="42" t="s">
        <v>32</v>
      </c>
      <c r="H27" s="45"/>
      <c r="I27" s="45"/>
      <c r="J27" s="203"/>
      <c r="K27" s="203"/>
      <c r="L27" s="202"/>
    </row>
    <row r="28" spans="1:13" s="62" customFormat="1" ht="23.25" customHeight="1">
      <c r="A28" s="63"/>
      <c r="B28" s="63"/>
      <c r="C28" s="63"/>
    </row>
    <row r="29" spans="1:13" s="62" customFormat="1" ht="23.25" customHeight="1">
      <c r="A29" s="63"/>
      <c r="B29" s="63"/>
      <c r="C29" s="63"/>
    </row>
  </sheetData>
  <autoFilter ref="L3:L22" xr:uid="{00000000-0009-0000-0000-000007000000}"/>
  <mergeCells count="2">
    <mergeCell ref="A1:H1"/>
    <mergeCell ref="I1:L1"/>
  </mergeCells>
  <conditionalFormatting sqref="A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{9183BC38-77D8-4255-AE99-6FDFD300C264}</x14:id>
        </ext>
      </extLst>
    </cfRule>
  </conditionalFormatting>
  <conditionalFormatting sqref="B3:K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{962A97F7-EDC4-41E1-B3C1-D49F0A5ED6D5}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83BC38-77D8-4255-AE99-6FDFD300C2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A3</xm:sqref>
        </x14:conditionalFormatting>
        <x14:conditionalFormatting xmlns:xm="http://schemas.microsoft.com/office/excel/2006/main">
          <x14:cfRule type="dataBar" id="{962A97F7-EDC4-41E1-B3C1-D49F0A5ED6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B3:K3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3"/>
  <sheetViews>
    <sheetView showGridLines="0" topLeftCell="A7" workbookViewId="0">
      <selection activeCell="I4" sqref="I4"/>
    </sheetView>
  </sheetViews>
  <sheetFormatPr defaultColWidth="11" defaultRowHeight="15.5"/>
  <cols>
    <col min="1" max="8" width="11.1640625" customWidth="1"/>
    <col min="9" max="9" width="11.1640625" style="34" customWidth="1"/>
    <col min="10" max="11" width="11.1640625" customWidth="1"/>
  </cols>
  <sheetData>
    <row r="1" spans="1:20" ht="31">
      <c r="A1" s="23" t="s">
        <v>33</v>
      </c>
      <c r="B1" s="24"/>
      <c r="C1" s="24"/>
      <c r="D1" s="24"/>
      <c r="E1" s="24"/>
      <c r="F1" s="24"/>
      <c r="G1" s="24"/>
      <c r="H1" s="24"/>
      <c r="J1" s="24"/>
      <c r="K1" s="24"/>
      <c r="T1" s="24"/>
    </row>
    <row r="2" spans="1:20">
      <c r="A2" s="25" t="s">
        <v>34</v>
      </c>
      <c r="B2" s="24"/>
      <c r="C2" s="24"/>
      <c r="D2" s="24"/>
      <c r="E2" s="24"/>
      <c r="F2" s="24"/>
      <c r="H2" s="24"/>
      <c r="I2" s="25" t="s">
        <v>35</v>
      </c>
      <c r="M2" s="25"/>
      <c r="T2" s="24"/>
    </row>
    <row r="3" spans="1:20" ht="46">
      <c r="A3" s="463">
        <f>'PE PRODUCTION LIST'!A5</f>
        <v>0</v>
      </c>
      <c r="B3" s="464"/>
      <c r="C3" s="464"/>
      <c r="D3" s="464"/>
      <c r="E3" s="464"/>
      <c r="F3" s="464"/>
      <c r="G3" s="464"/>
      <c r="H3" s="465"/>
      <c r="I3" s="466" t="e">
        <f>'PE PRODUCTION LIST'!#REF!</f>
        <v>#REF!</v>
      </c>
      <c r="J3" s="467"/>
      <c r="K3" s="468"/>
      <c r="N3" s="72"/>
      <c r="O3" s="72"/>
      <c r="P3" s="72"/>
      <c r="Q3" s="72"/>
      <c r="R3" s="72"/>
    </row>
    <row r="4" spans="1:20" ht="23.25" customHeight="1">
      <c r="A4" s="25"/>
      <c r="B4" s="24"/>
      <c r="C4" s="47" t="s">
        <v>50</v>
      </c>
      <c r="D4" s="47"/>
      <c r="E4" s="9"/>
      <c r="F4" s="36"/>
      <c r="G4" s="47" t="s">
        <v>50</v>
      </c>
      <c r="H4" s="47"/>
      <c r="I4" s="46"/>
      <c r="J4" s="24"/>
      <c r="K4" s="47" t="s">
        <v>50</v>
      </c>
      <c r="L4" s="47"/>
      <c r="P4" s="73"/>
      <c r="Q4" s="73"/>
      <c r="R4" s="59"/>
      <c r="S4" s="26"/>
      <c r="T4" s="24"/>
    </row>
    <row r="5" spans="1:20" ht="11.5" customHeight="1">
      <c r="A5" s="453" t="s">
        <v>158</v>
      </c>
      <c r="B5" s="454"/>
      <c r="C5" s="74"/>
      <c r="D5" s="2"/>
      <c r="E5" s="453" t="s">
        <v>51</v>
      </c>
      <c r="F5" s="454"/>
      <c r="G5" s="75"/>
      <c r="I5" s="453" t="s">
        <v>147</v>
      </c>
      <c r="J5" s="454"/>
      <c r="K5" s="75"/>
      <c r="P5" s="8"/>
      <c r="Q5" s="8"/>
      <c r="R5" s="8"/>
      <c r="S5" s="59"/>
      <c r="T5" s="24"/>
    </row>
    <row r="6" spans="1:20" ht="11.5" customHeight="1">
      <c r="A6" s="455"/>
      <c r="B6" s="456"/>
      <c r="C6" s="76"/>
      <c r="D6" s="2"/>
      <c r="E6" s="455"/>
      <c r="F6" s="456"/>
      <c r="G6" s="77"/>
      <c r="I6" s="455"/>
      <c r="J6" s="456"/>
      <c r="K6" s="77"/>
      <c r="P6" s="8"/>
      <c r="Q6" s="8"/>
      <c r="R6" s="8"/>
      <c r="S6" s="59"/>
      <c r="T6" s="24"/>
    </row>
    <row r="7" spans="1:20" ht="11.5" customHeight="1">
      <c r="A7" s="453" t="s">
        <v>159</v>
      </c>
      <c r="B7" s="454"/>
      <c r="C7" s="48"/>
      <c r="D7" s="12"/>
      <c r="E7" s="461" t="s">
        <v>148</v>
      </c>
      <c r="F7" s="462"/>
      <c r="G7" s="78"/>
      <c r="I7" s="453" t="s">
        <v>58</v>
      </c>
      <c r="J7" s="454"/>
      <c r="K7" s="78"/>
      <c r="P7" s="24"/>
      <c r="Q7" s="24"/>
      <c r="R7" s="24"/>
      <c r="S7" s="24"/>
      <c r="T7" s="24"/>
    </row>
    <row r="8" spans="1:20" ht="11.5" customHeight="1">
      <c r="A8" s="455"/>
      <c r="B8" s="456"/>
      <c r="C8" s="49"/>
      <c r="D8" s="12"/>
      <c r="E8" s="455"/>
      <c r="F8" s="456"/>
      <c r="G8" s="77"/>
      <c r="I8" s="455"/>
      <c r="J8" s="456"/>
      <c r="K8" s="77"/>
      <c r="P8" s="8"/>
      <c r="Q8" s="8"/>
      <c r="R8" s="8"/>
      <c r="S8" s="59"/>
      <c r="T8" s="24"/>
    </row>
    <row r="9" spans="1:20" ht="11.5" customHeight="1">
      <c r="A9" s="453" t="s">
        <v>160</v>
      </c>
      <c r="B9" s="454"/>
      <c r="C9" s="74"/>
      <c r="D9" s="2"/>
      <c r="E9" s="461" t="s">
        <v>149</v>
      </c>
      <c r="F9" s="462"/>
      <c r="G9" s="50"/>
      <c r="I9" s="453" t="s">
        <v>54</v>
      </c>
      <c r="J9" s="454"/>
      <c r="K9" s="78"/>
      <c r="P9" s="8"/>
      <c r="Q9" s="8"/>
      <c r="R9" s="8"/>
      <c r="S9" s="59"/>
      <c r="T9" s="24"/>
    </row>
    <row r="10" spans="1:20" ht="11.5" customHeight="1">
      <c r="A10" s="455"/>
      <c r="B10" s="456"/>
      <c r="C10" s="76"/>
      <c r="D10" s="2"/>
      <c r="E10" s="455"/>
      <c r="F10" s="456"/>
      <c r="G10" s="28"/>
      <c r="I10" s="455"/>
      <c r="J10" s="456"/>
      <c r="K10" s="77"/>
      <c r="P10" s="8"/>
      <c r="Q10" s="8"/>
      <c r="R10" s="8"/>
      <c r="S10" s="59"/>
      <c r="T10" s="24"/>
    </row>
    <row r="11" spans="1:20" ht="11.5" customHeight="1">
      <c r="A11" s="453" t="s">
        <v>52</v>
      </c>
      <c r="B11" s="454"/>
      <c r="C11" s="48"/>
      <c r="D11" s="12"/>
      <c r="E11" s="453" t="s">
        <v>150</v>
      </c>
      <c r="F11" s="454"/>
      <c r="G11" s="27"/>
      <c r="I11" s="453" t="s">
        <v>85</v>
      </c>
      <c r="J11" s="454"/>
      <c r="K11" s="78"/>
      <c r="P11" s="8"/>
      <c r="Q11" s="8"/>
      <c r="R11" s="8"/>
      <c r="S11" s="59"/>
      <c r="T11" s="24"/>
    </row>
    <row r="12" spans="1:20" ht="11.5" customHeight="1">
      <c r="A12" s="455"/>
      <c r="B12" s="456"/>
      <c r="C12" s="51"/>
      <c r="D12" s="12"/>
      <c r="E12" s="455"/>
      <c r="F12" s="456"/>
      <c r="G12" s="28"/>
      <c r="I12" s="455"/>
      <c r="J12" s="456"/>
      <c r="K12" s="77"/>
      <c r="P12" s="8"/>
      <c r="Q12" s="8"/>
      <c r="R12" s="8"/>
      <c r="S12" s="59"/>
      <c r="T12" s="24"/>
    </row>
    <row r="13" spans="1:20" ht="11.5" customHeight="1">
      <c r="A13" s="453" t="s">
        <v>53</v>
      </c>
      <c r="B13" s="454"/>
      <c r="C13" s="75"/>
      <c r="E13" s="453" t="s">
        <v>151</v>
      </c>
      <c r="F13" s="454"/>
      <c r="G13" s="50"/>
      <c r="I13" s="453" t="s">
        <v>145</v>
      </c>
      <c r="J13" s="454"/>
      <c r="K13" s="78"/>
    </row>
    <row r="14" spans="1:20" ht="11.5" customHeight="1">
      <c r="A14" s="455"/>
      <c r="B14" s="456"/>
      <c r="C14" s="77"/>
      <c r="E14" s="455"/>
      <c r="F14" s="456"/>
      <c r="G14" s="28"/>
      <c r="I14" s="455"/>
      <c r="J14" s="456"/>
      <c r="K14" s="77"/>
    </row>
    <row r="15" spans="1:20" ht="11.5" customHeight="1">
      <c r="A15" s="453" t="s">
        <v>55</v>
      </c>
      <c r="B15" s="454"/>
      <c r="C15" s="78"/>
      <c r="E15" s="453" t="s">
        <v>152</v>
      </c>
      <c r="F15" s="454"/>
      <c r="G15" s="27"/>
      <c r="I15" s="453" t="s">
        <v>144</v>
      </c>
      <c r="J15" s="454"/>
      <c r="K15" s="78"/>
    </row>
    <row r="16" spans="1:20" ht="11.5" customHeight="1">
      <c r="A16" s="455"/>
      <c r="B16" s="456"/>
      <c r="C16" s="77"/>
      <c r="E16" s="455"/>
      <c r="F16" s="456"/>
      <c r="G16" s="28"/>
      <c r="I16" s="455"/>
      <c r="J16" s="456"/>
      <c r="K16" s="77"/>
    </row>
    <row r="17" spans="1:20" ht="11.5" customHeight="1">
      <c r="A17" s="453" t="s">
        <v>56</v>
      </c>
      <c r="B17" s="454"/>
      <c r="C17" s="52"/>
      <c r="E17" s="453" t="s">
        <v>57</v>
      </c>
      <c r="F17" s="454"/>
      <c r="G17" s="52"/>
      <c r="I17" s="457" t="s">
        <v>143</v>
      </c>
      <c r="J17" s="458"/>
      <c r="K17" s="52"/>
      <c r="L17" s="24"/>
      <c r="M17" s="24"/>
    </row>
    <row r="18" spans="1:20" ht="11.5" customHeight="1">
      <c r="A18" s="455"/>
      <c r="B18" s="456"/>
      <c r="C18" s="53"/>
      <c r="E18" s="455"/>
      <c r="F18" s="456"/>
      <c r="G18" s="53"/>
      <c r="H18" s="24"/>
      <c r="I18" s="459"/>
      <c r="J18" s="460"/>
      <c r="K18" s="53"/>
      <c r="L18" s="24"/>
      <c r="M18" s="24"/>
    </row>
    <row r="19" spans="1:20" ht="11.5" customHeight="1">
      <c r="A19" s="461" t="s">
        <v>157</v>
      </c>
      <c r="B19" s="462"/>
      <c r="C19" s="52"/>
      <c r="E19" s="453" t="s">
        <v>153</v>
      </c>
      <c r="F19" s="454"/>
      <c r="G19" s="52"/>
      <c r="I19" s="469" t="s">
        <v>142</v>
      </c>
      <c r="J19" s="470"/>
      <c r="K19" s="52"/>
      <c r="T19" s="24"/>
    </row>
    <row r="20" spans="1:20" ht="11.5" customHeight="1">
      <c r="A20" s="455"/>
      <c r="B20" s="456"/>
      <c r="C20" s="53"/>
      <c r="E20" s="455"/>
      <c r="F20" s="456"/>
      <c r="G20" s="53"/>
      <c r="I20" s="459"/>
      <c r="J20" s="460"/>
      <c r="K20" s="53"/>
      <c r="T20" s="24"/>
    </row>
    <row r="21" spans="1:20" ht="11.5" customHeight="1">
      <c r="A21" s="471" t="s">
        <v>70</v>
      </c>
      <c r="B21" s="472"/>
      <c r="C21" s="52"/>
      <c r="E21" s="453" t="s">
        <v>86</v>
      </c>
      <c r="F21" s="454"/>
      <c r="G21" s="52"/>
      <c r="I21" s="457" t="s">
        <v>88</v>
      </c>
      <c r="J21" s="458"/>
      <c r="K21" s="52"/>
      <c r="T21" s="24"/>
    </row>
    <row r="22" spans="1:20" ht="11.5" customHeight="1">
      <c r="A22" s="473"/>
      <c r="B22" s="474"/>
      <c r="C22" s="53"/>
      <c r="E22" s="455"/>
      <c r="F22" s="456"/>
      <c r="G22" s="53"/>
      <c r="I22" s="459"/>
      <c r="J22" s="460"/>
      <c r="K22" s="53"/>
      <c r="T22" s="24"/>
    </row>
    <row r="23" spans="1:20" ht="11.5" customHeight="1">
      <c r="A23" s="453" t="s">
        <v>156</v>
      </c>
      <c r="B23" s="454"/>
      <c r="C23" s="52"/>
      <c r="E23" s="453" t="s">
        <v>154</v>
      </c>
      <c r="F23" s="454"/>
      <c r="G23" s="52"/>
      <c r="I23" s="457" t="s">
        <v>87</v>
      </c>
      <c r="J23" s="458"/>
      <c r="K23" s="52"/>
      <c r="T23" s="24"/>
    </row>
    <row r="24" spans="1:20" ht="11.5" customHeight="1">
      <c r="A24" s="455"/>
      <c r="B24" s="456"/>
      <c r="C24" s="53"/>
      <c r="E24" s="455"/>
      <c r="F24" s="456"/>
      <c r="G24" s="53"/>
      <c r="I24" s="459"/>
      <c r="J24" s="460"/>
      <c r="K24" s="53"/>
      <c r="T24" s="24"/>
    </row>
    <row r="25" spans="1:20" ht="11.5" customHeight="1">
      <c r="A25" s="453" t="s">
        <v>155</v>
      </c>
      <c r="B25" s="454"/>
      <c r="C25" s="52"/>
      <c r="E25" s="453" t="s">
        <v>146</v>
      </c>
      <c r="F25" s="454"/>
      <c r="G25" s="52"/>
      <c r="I25" s="457" t="s">
        <v>198</v>
      </c>
      <c r="J25" s="458"/>
      <c r="K25" s="52"/>
      <c r="T25" s="24"/>
    </row>
    <row r="26" spans="1:20" ht="11.5" customHeight="1">
      <c r="A26" s="455"/>
      <c r="B26" s="456"/>
      <c r="C26" s="53"/>
      <c r="E26" s="455"/>
      <c r="F26" s="456"/>
      <c r="G26" s="53"/>
      <c r="I26" s="459"/>
      <c r="J26" s="460"/>
      <c r="K26" s="53"/>
      <c r="T26" s="24"/>
    </row>
    <row r="27" spans="1:20" ht="11.5" customHeight="1">
      <c r="A27" s="449" t="s">
        <v>212</v>
      </c>
      <c r="B27" s="450"/>
      <c r="C27" s="52"/>
      <c r="E27" s="453"/>
      <c r="F27" s="454"/>
      <c r="G27" s="52"/>
      <c r="I27" s="457"/>
      <c r="J27" s="458"/>
      <c r="K27" s="52"/>
      <c r="T27" s="24"/>
    </row>
    <row r="28" spans="1:20" ht="11.5" customHeight="1">
      <c r="A28" s="451"/>
      <c r="B28" s="452"/>
      <c r="C28" s="53"/>
      <c r="E28" s="455"/>
      <c r="F28" s="456"/>
      <c r="G28" s="53"/>
      <c r="I28" s="459"/>
      <c r="J28" s="460"/>
      <c r="K28" s="53"/>
      <c r="T28" s="24"/>
    </row>
    <row r="29" spans="1:20" ht="20.25" customHeight="1">
      <c r="L29" s="32"/>
      <c r="M29" s="32"/>
    </row>
    <row r="30" spans="1:20" ht="20.25" customHeight="1">
      <c r="A30" s="54"/>
      <c r="B30" s="34" t="s">
        <v>36</v>
      </c>
      <c r="C30" s="8"/>
      <c r="D30" s="8"/>
      <c r="E30" s="8"/>
      <c r="F30" s="54"/>
      <c r="G30" s="79"/>
      <c r="H30" s="80"/>
      <c r="I30" s="81"/>
      <c r="J30" s="80"/>
      <c r="K30" s="82"/>
      <c r="L30" s="32"/>
      <c r="M30" s="32"/>
    </row>
    <row r="31" spans="1:20" ht="20.25" customHeight="1">
      <c r="B31" s="56" t="s">
        <v>37</v>
      </c>
      <c r="C31" s="29"/>
      <c r="D31" s="30"/>
      <c r="E31" s="31"/>
      <c r="G31" s="123" t="s">
        <v>59</v>
      </c>
      <c r="H31" s="106"/>
      <c r="I31" s="106"/>
      <c r="J31" s="83"/>
      <c r="K31" s="84" t="s">
        <v>60</v>
      </c>
      <c r="L31" s="32"/>
      <c r="M31" s="32"/>
    </row>
    <row r="32" spans="1:20" ht="20.5" customHeight="1">
      <c r="B32" s="56" t="s">
        <v>38</v>
      </c>
      <c r="C32" s="30"/>
      <c r="D32" s="30"/>
      <c r="E32" s="31"/>
      <c r="G32" s="85"/>
      <c r="H32" s="86"/>
      <c r="I32" s="87"/>
      <c r="J32" s="88"/>
      <c r="K32" s="84" t="s">
        <v>61</v>
      </c>
      <c r="L32" s="32"/>
      <c r="M32" s="32"/>
    </row>
    <row r="33" spans="1:13" ht="20.5" customHeight="1">
      <c r="A33" s="32"/>
      <c r="B33" s="56" t="s">
        <v>39</v>
      </c>
      <c r="C33" s="30"/>
      <c r="D33" s="30"/>
      <c r="E33" s="30"/>
      <c r="F33" s="32"/>
      <c r="G33" s="89"/>
      <c r="H33" s="90"/>
      <c r="I33" s="91"/>
      <c r="J33" s="90"/>
      <c r="K33" s="92"/>
      <c r="L33" s="32"/>
      <c r="M33" s="32"/>
    </row>
    <row r="34" spans="1:13" ht="27.5">
      <c r="A34" s="32"/>
      <c r="B34" s="32"/>
      <c r="C34" s="32"/>
      <c r="D34" s="32"/>
      <c r="E34" s="32"/>
      <c r="F34" s="32"/>
      <c r="G34" s="32"/>
      <c r="H34" s="32"/>
      <c r="I34" s="55"/>
      <c r="J34" s="32"/>
      <c r="K34" s="32"/>
      <c r="L34" s="32"/>
      <c r="M34" s="32"/>
    </row>
    <row r="35" spans="1:13" ht="27.5">
      <c r="A35" s="32"/>
      <c r="B35" s="32"/>
      <c r="C35" s="32"/>
      <c r="D35" s="32"/>
      <c r="E35" s="32"/>
      <c r="F35" s="32"/>
      <c r="G35" s="32"/>
      <c r="H35" s="32"/>
      <c r="I35" s="55"/>
      <c r="J35" s="32"/>
      <c r="K35" s="32"/>
      <c r="L35" s="32"/>
      <c r="M35" s="32"/>
    </row>
    <row r="36" spans="1:13" ht="27.5">
      <c r="A36" s="32"/>
      <c r="B36" s="32"/>
      <c r="C36" s="32"/>
      <c r="D36" s="32"/>
      <c r="E36" s="32"/>
      <c r="F36" s="32"/>
      <c r="G36" s="32"/>
      <c r="H36" s="32"/>
      <c r="I36" s="55"/>
      <c r="J36" s="32"/>
      <c r="K36" s="32"/>
      <c r="L36" s="32"/>
      <c r="M36" s="32"/>
    </row>
    <row r="37" spans="1:13" ht="27.5">
      <c r="A37" s="32"/>
      <c r="B37" s="32"/>
      <c r="C37" s="32"/>
      <c r="D37" s="32"/>
      <c r="E37" s="32"/>
      <c r="F37" s="32"/>
      <c r="G37" s="32"/>
      <c r="H37" s="32"/>
      <c r="I37" s="55"/>
      <c r="J37" s="32"/>
      <c r="K37" s="32"/>
      <c r="L37" s="32"/>
      <c r="M37" s="32"/>
    </row>
    <row r="38" spans="1:13" ht="27.5">
      <c r="A38" s="32"/>
      <c r="B38" s="32"/>
      <c r="C38" s="32"/>
      <c r="D38" s="32"/>
      <c r="E38" s="32"/>
      <c r="F38" s="32"/>
      <c r="G38" s="32"/>
      <c r="H38" s="32"/>
      <c r="I38" s="55"/>
      <c r="J38" s="32"/>
      <c r="K38" s="32"/>
      <c r="L38" s="32"/>
      <c r="M38" s="32"/>
    </row>
    <row r="39" spans="1:13" ht="27.5">
      <c r="A39" s="32"/>
      <c r="B39" s="32"/>
      <c r="C39" s="32"/>
      <c r="D39" s="32"/>
      <c r="E39" s="32"/>
      <c r="F39" s="32"/>
      <c r="G39" s="32"/>
      <c r="H39" s="32"/>
      <c r="I39" s="55"/>
      <c r="J39" s="32"/>
      <c r="K39" s="32"/>
      <c r="L39" s="32"/>
      <c r="M39" s="32"/>
    </row>
    <row r="40" spans="1:13" ht="27.5">
      <c r="A40" s="32"/>
      <c r="B40" s="32"/>
      <c r="C40" s="32"/>
      <c r="D40" s="32"/>
    </row>
    <row r="41" spans="1:13" ht="27.5">
      <c r="A41" s="32"/>
      <c r="B41" s="32"/>
      <c r="C41" s="32"/>
      <c r="D41" s="32"/>
    </row>
    <row r="42" spans="1:13" ht="27.5">
      <c r="A42" s="32"/>
      <c r="B42" s="32"/>
      <c r="C42" s="32"/>
      <c r="D42" s="32"/>
    </row>
    <row r="43" spans="1:13" ht="27.5">
      <c r="A43" s="32"/>
      <c r="B43" s="32"/>
      <c r="C43" s="32"/>
      <c r="D43" s="32"/>
    </row>
  </sheetData>
  <mergeCells count="38">
    <mergeCell ref="A25:B26"/>
    <mergeCell ref="E25:F26"/>
    <mergeCell ref="I25:J26"/>
    <mergeCell ref="A21:B22"/>
    <mergeCell ref="E21:F22"/>
    <mergeCell ref="I21:J22"/>
    <mergeCell ref="A23:B24"/>
    <mergeCell ref="E23:F24"/>
    <mergeCell ref="I23:J24"/>
    <mergeCell ref="E19:F20"/>
    <mergeCell ref="A3:H3"/>
    <mergeCell ref="I3:K3"/>
    <mergeCell ref="A5:B6"/>
    <mergeCell ref="E5:F6"/>
    <mergeCell ref="I5:J6"/>
    <mergeCell ref="I19:J20"/>
    <mergeCell ref="E15:F16"/>
    <mergeCell ref="I15:J16"/>
    <mergeCell ref="A17:B18"/>
    <mergeCell ref="E17:F18"/>
    <mergeCell ref="I17:J18"/>
    <mergeCell ref="A19:B20"/>
    <mergeCell ref="A27:B28"/>
    <mergeCell ref="E27:F28"/>
    <mergeCell ref="I27:J28"/>
    <mergeCell ref="A7:B8"/>
    <mergeCell ref="E7:F8"/>
    <mergeCell ref="I7:J8"/>
    <mergeCell ref="A9:B10"/>
    <mergeCell ref="I9:J10"/>
    <mergeCell ref="A11:B12"/>
    <mergeCell ref="E11:F12"/>
    <mergeCell ref="I11:J12"/>
    <mergeCell ref="E9:F10"/>
    <mergeCell ref="A13:B14"/>
    <mergeCell ref="E13:F14"/>
    <mergeCell ref="I13:J14"/>
    <mergeCell ref="A15:B1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9"/>
  <sheetViews>
    <sheetView showGridLines="0" workbookViewId="0">
      <pane ySplit="7" topLeftCell="A8" activePane="bottomLeft" state="frozen"/>
      <selection pane="bottomLeft" activeCell="F9" sqref="F9"/>
    </sheetView>
  </sheetViews>
  <sheetFormatPr defaultColWidth="9.33203125" defaultRowHeight="15.5"/>
  <cols>
    <col min="1" max="1" width="16.5" customWidth="1"/>
    <col min="3" max="3" width="14.5" bestFit="1" customWidth="1"/>
    <col min="4" max="4" width="16.1640625" bestFit="1" customWidth="1"/>
    <col min="5" max="5" width="16.5" customWidth="1"/>
    <col min="6" max="6" width="16.5" bestFit="1" customWidth="1"/>
    <col min="7" max="7" width="20.33203125" bestFit="1" customWidth="1"/>
  </cols>
  <sheetData>
    <row r="1" spans="1:10" s="321" customFormat="1">
      <c r="A1" s="352" t="s">
        <v>123</v>
      </c>
      <c r="B1" s="145" t="s">
        <v>188</v>
      </c>
      <c r="C1" s="145" t="s">
        <v>114</v>
      </c>
      <c r="D1" s="354" t="e">
        <f ca="1">INDIRECT(A1&amp;B1)</f>
        <v>#REF!</v>
      </c>
      <c r="E1" s="145"/>
      <c r="F1" s="145" t="s">
        <v>203</v>
      </c>
      <c r="G1" s="145">
        <f ca="1">SUMIF(B10:B4910,0,E10:E4910)</f>
        <v>0</v>
      </c>
      <c r="H1" s="145"/>
      <c r="I1" s="145" t="s">
        <v>115</v>
      </c>
      <c r="J1" s="354" t="e">
        <f ca="1">+G1-D1</f>
        <v>#REF!</v>
      </c>
    </row>
    <row r="2" spans="1:10" s="321" customFormat="1">
      <c r="A2" s="352" t="s">
        <v>133</v>
      </c>
      <c r="B2" s="145" t="s">
        <v>189</v>
      </c>
      <c r="C2" s="145" t="s">
        <v>200</v>
      </c>
      <c r="D2" s="354" t="e">
        <f ca="1">INDIRECT(A2&amp;B2)</f>
        <v>#REF!</v>
      </c>
      <c r="E2" s="145"/>
      <c r="F2" s="145" t="s">
        <v>116</v>
      </c>
      <c r="G2" s="145">
        <f>SUMIF(B10:B4910,"PU",E10:E4910)</f>
        <v>0</v>
      </c>
      <c r="H2" s="145"/>
      <c r="I2" s="145" t="s">
        <v>117</v>
      </c>
      <c r="J2" s="354" t="e">
        <f ca="1">+G2-D2</f>
        <v>#REF!</v>
      </c>
    </row>
    <row r="3" spans="1:10">
      <c r="A3" s="184" t="s">
        <v>240</v>
      </c>
      <c r="B3" s="321" t="s">
        <v>189</v>
      </c>
      <c r="C3" s="321" t="s">
        <v>201</v>
      </c>
      <c r="D3" s="344">
        <f ca="1">INDIRECT(A3&amp;B3)</f>
        <v>0</v>
      </c>
      <c r="F3" t="s">
        <v>202</v>
      </c>
      <c r="G3" s="321">
        <f ca="1">SUMIF(B10:B4910,"PE",E10:E4910)</f>
        <v>0</v>
      </c>
      <c r="I3" t="s">
        <v>204</v>
      </c>
      <c r="J3" s="186">
        <f ca="1">+G3-D3</f>
        <v>0</v>
      </c>
    </row>
    <row r="4" spans="1:10">
      <c r="D4" s="185"/>
    </row>
    <row r="5" spans="1:10">
      <c r="G5" s="145" t="s">
        <v>123</v>
      </c>
      <c r="H5" s="145" t="s">
        <v>194</v>
      </c>
      <c r="I5" s="145" t="s">
        <v>195</v>
      </c>
    </row>
    <row r="6" spans="1:10">
      <c r="G6" s="352" t="s">
        <v>133</v>
      </c>
      <c r="H6" s="145" t="s">
        <v>190</v>
      </c>
      <c r="I6" s="145" t="s">
        <v>191</v>
      </c>
    </row>
    <row r="7" spans="1:10">
      <c r="G7" s="353" t="s">
        <v>240</v>
      </c>
      <c r="H7" s="321" t="s">
        <v>199</v>
      </c>
      <c r="I7" s="321" t="s">
        <v>191</v>
      </c>
    </row>
    <row r="9" spans="1:10">
      <c r="A9" t="s">
        <v>118</v>
      </c>
      <c r="B9" t="s">
        <v>119</v>
      </c>
      <c r="C9" t="s">
        <v>120</v>
      </c>
      <c r="D9" t="s">
        <v>121</v>
      </c>
      <c r="E9" t="s">
        <v>122</v>
      </c>
    </row>
    <row r="10" spans="1:10">
      <c r="A10" t="str">
        <f t="shared" ref="A10:A73" si="0">MID(D10,LEN(C10)+2,LEN(D10)-LEN(C10))</f>
        <v>01</v>
      </c>
      <c r="B10" t="str">
        <f t="shared" ref="B10:B73" si="1">IF(ISNUMBER(FIND("PU",D10,1)),"PU",IF(ISNUMBER(FIND("PE-",D10,1)),"PE",0))</f>
        <v>PE</v>
      </c>
      <c r="C10" t="s">
        <v>213</v>
      </c>
      <c r="D10" t="s">
        <v>241</v>
      </c>
      <c r="E10">
        <f t="shared" ref="E10:E73" ca="1" si="2">IFERROR(IF(B10=0,VLOOKUP(C10,INDIRECT($G$5&amp;$H$5),MATCH($A10,INDIRECT($G$5&amp;$I$5),0),0),IF(B10="PE",VLOOKUP(C10,INDIRECT($G$7&amp;$H$7),MATCH($A10,INDIRECT($G$7&amp;$I$7),0),FALSE),VLOOKUP(C10,INDIRECT($G$6&amp;$H$6),MATCH($A10,INDIRECT($G$6&amp;$I$6),0),FALSE))),0)</f>
        <v>0</v>
      </c>
    </row>
    <row r="11" spans="1:10">
      <c r="A11" t="str">
        <f t="shared" si="0"/>
        <v>02</v>
      </c>
      <c r="B11" t="str">
        <f t="shared" si="1"/>
        <v>PE</v>
      </c>
      <c r="C11" t="s">
        <v>213</v>
      </c>
      <c r="D11" t="s">
        <v>242</v>
      </c>
      <c r="E11">
        <f ca="1">IFERROR(IF(B11=0,VLOOKUP(C11,INDIRECT($G$5&amp;$H$5),MATCH($A11,INDIRECT($G$5&amp;$I$5),0),0),IF(B11="PE",VLOOKUP(C11,INDIRECT($G$7&amp;$H$7),MATCH($A11,INDIRECT($G$7&amp;$I$7),0),FALSE),VLOOKUP(C11,INDIRECT($G$6&amp;$H$6),MATCH($A11,INDIRECT($G$6&amp;$I$6),0),FALSE))),0)</f>
        <v>0</v>
      </c>
    </row>
    <row r="12" spans="1:10">
      <c r="A12" t="str">
        <f t="shared" si="0"/>
        <v>03</v>
      </c>
      <c r="B12" t="str">
        <f t="shared" si="1"/>
        <v>PE</v>
      </c>
      <c r="C12" t="s">
        <v>213</v>
      </c>
      <c r="D12" t="s">
        <v>243</v>
      </c>
      <c r="E12">
        <f t="shared" ca="1" si="2"/>
        <v>0</v>
      </c>
    </row>
    <row r="13" spans="1:10">
      <c r="A13" t="str">
        <f t="shared" si="0"/>
        <v>04</v>
      </c>
      <c r="B13" t="str">
        <f t="shared" si="1"/>
        <v>PE</v>
      </c>
      <c r="C13" t="s">
        <v>213</v>
      </c>
      <c r="D13" t="s">
        <v>244</v>
      </c>
      <c r="E13">
        <f t="shared" ca="1" si="2"/>
        <v>0</v>
      </c>
    </row>
    <row r="14" spans="1:10">
      <c r="A14" t="str">
        <f t="shared" si="0"/>
        <v>05</v>
      </c>
      <c r="B14" t="str">
        <f t="shared" si="1"/>
        <v>PE</v>
      </c>
      <c r="C14" t="s">
        <v>213</v>
      </c>
      <c r="D14" t="s">
        <v>245</v>
      </c>
      <c r="E14">
        <f t="shared" ca="1" si="2"/>
        <v>0</v>
      </c>
    </row>
    <row r="15" spans="1:10">
      <c r="A15" t="str">
        <f t="shared" si="0"/>
        <v>06</v>
      </c>
      <c r="B15" t="str">
        <f t="shared" si="1"/>
        <v>PE</v>
      </c>
      <c r="C15" t="s">
        <v>213</v>
      </c>
      <c r="D15" t="s">
        <v>246</v>
      </c>
      <c r="E15">
        <f t="shared" ca="1" si="2"/>
        <v>0</v>
      </c>
    </row>
    <row r="16" spans="1:10">
      <c r="A16" t="str">
        <f t="shared" si="0"/>
        <v>09</v>
      </c>
      <c r="B16" t="str">
        <f t="shared" si="1"/>
        <v>PE</v>
      </c>
      <c r="C16" t="s">
        <v>213</v>
      </c>
      <c r="D16" t="s">
        <v>247</v>
      </c>
      <c r="E16">
        <f t="shared" ca="1" si="2"/>
        <v>0</v>
      </c>
    </row>
    <row r="17" spans="1:5">
      <c r="A17" t="str">
        <f t="shared" si="0"/>
        <v>11</v>
      </c>
      <c r="B17" t="str">
        <f t="shared" si="1"/>
        <v>PE</v>
      </c>
      <c r="C17" t="s">
        <v>213</v>
      </c>
      <c r="D17" t="s">
        <v>248</v>
      </c>
      <c r="E17">
        <f t="shared" ca="1" si="2"/>
        <v>0</v>
      </c>
    </row>
    <row r="18" spans="1:5">
      <c r="A18" t="str">
        <f t="shared" si="0"/>
        <v>12</v>
      </c>
      <c r="B18" t="str">
        <f t="shared" si="1"/>
        <v>PE</v>
      </c>
      <c r="C18" t="s">
        <v>213</v>
      </c>
      <c r="D18" t="s">
        <v>249</v>
      </c>
      <c r="E18">
        <f t="shared" ca="1" si="2"/>
        <v>0</v>
      </c>
    </row>
    <row r="19" spans="1:5">
      <c r="A19" t="str">
        <f t="shared" si="0"/>
        <v>14</v>
      </c>
      <c r="B19" t="str">
        <f t="shared" si="1"/>
        <v>PE</v>
      </c>
      <c r="C19" t="s">
        <v>213</v>
      </c>
      <c r="D19" t="s">
        <v>250</v>
      </c>
      <c r="E19">
        <f t="shared" ca="1" si="2"/>
        <v>0</v>
      </c>
    </row>
    <row r="20" spans="1:5">
      <c r="A20" t="str">
        <f t="shared" si="0"/>
        <v>01</v>
      </c>
      <c r="B20" t="str">
        <f t="shared" si="1"/>
        <v>PE</v>
      </c>
      <c r="C20" t="s">
        <v>214</v>
      </c>
      <c r="D20" t="s">
        <v>371</v>
      </c>
      <c r="E20">
        <f t="shared" ca="1" si="2"/>
        <v>0</v>
      </c>
    </row>
    <row r="21" spans="1:5">
      <c r="A21" t="str">
        <f t="shared" si="0"/>
        <v>02</v>
      </c>
      <c r="B21" t="str">
        <f t="shared" si="1"/>
        <v>PE</v>
      </c>
      <c r="C21" t="s">
        <v>214</v>
      </c>
      <c r="D21" t="s">
        <v>372</v>
      </c>
      <c r="E21">
        <f t="shared" ca="1" si="2"/>
        <v>0</v>
      </c>
    </row>
    <row r="22" spans="1:5">
      <c r="A22" t="str">
        <f t="shared" si="0"/>
        <v>03</v>
      </c>
      <c r="B22" t="str">
        <f t="shared" si="1"/>
        <v>PE</v>
      </c>
      <c r="C22" t="s">
        <v>214</v>
      </c>
      <c r="D22" t="s">
        <v>373</v>
      </c>
      <c r="E22">
        <f t="shared" ca="1" si="2"/>
        <v>0</v>
      </c>
    </row>
    <row r="23" spans="1:5">
      <c r="A23" t="str">
        <f t="shared" si="0"/>
        <v>04</v>
      </c>
      <c r="B23" t="str">
        <f t="shared" si="1"/>
        <v>PE</v>
      </c>
      <c r="C23" t="s">
        <v>214</v>
      </c>
      <c r="D23" t="s">
        <v>374</v>
      </c>
      <c r="E23">
        <f t="shared" ca="1" si="2"/>
        <v>0</v>
      </c>
    </row>
    <row r="24" spans="1:5">
      <c r="A24" t="str">
        <f t="shared" si="0"/>
        <v>05</v>
      </c>
      <c r="B24" t="str">
        <f t="shared" si="1"/>
        <v>PE</v>
      </c>
      <c r="C24" t="s">
        <v>214</v>
      </c>
      <c r="D24" t="s">
        <v>375</v>
      </c>
      <c r="E24">
        <f t="shared" ca="1" si="2"/>
        <v>0</v>
      </c>
    </row>
    <row r="25" spans="1:5">
      <c r="A25" t="str">
        <f t="shared" si="0"/>
        <v>06</v>
      </c>
      <c r="B25" t="str">
        <f t="shared" si="1"/>
        <v>PE</v>
      </c>
      <c r="C25" t="s">
        <v>214</v>
      </c>
      <c r="D25" t="s">
        <v>376</v>
      </c>
      <c r="E25">
        <f t="shared" ca="1" si="2"/>
        <v>0</v>
      </c>
    </row>
    <row r="26" spans="1:5">
      <c r="A26" t="str">
        <f t="shared" si="0"/>
        <v>09</v>
      </c>
      <c r="B26" t="str">
        <f t="shared" si="1"/>
        <v>PE</v>
      </c>
      <c r="C26" t="s">
        <v>214</v>
      </c>
      <c r="D26" t="s">
        <v>377</v>
      </c>
      <c r="E26">
        <f t="shared" ca="1" si="2"/>
        <v>0</v>
      </c>
    </row>
    <row r="27" spans="1:5">
      <c r="A27" t="str">
        <f t="shared" si="0"/>
        <v>11</v>
      </c>
      <c r="B27" t="str">
        <f t="shared" si="1"/>
        <v>PE</v>
      </c>
      <c r="C27" t="s">
        <v>214</v>
      </c>
      <c r="D27" t="s">
        <v>378</v>
      </c>
      <c r="E27">
        <f t="shared" ca="1" si="2"/>
        <v>0</v>
      </c>
    </row>
    <row r="28" spans="1:5">
      <c r="A28" t="str">
        <f t="shared" si="0"/>
        <v>12</v>
      </c>
      <c r="B28" t="str">
        <f t="shared" si="1"/>
        <v>PE</v>
      </c>
      <c r="C28" t="s">
        <v>214</v>
      </c>
      <c r="D28" t="s">
        <v>379</v>
      </c>
      <c r="E28">
        <f t="shared" ca="1" si="2"/>
        <v>0</v>
      </c>
    </row>
    <row r="29" spans="1:5">
      <c r="A29" t="str">
        <f t="shared" si="0"/>
        <v>14</v>
      </c>
      <c r="B29" t="str">
        <f t="shared" si="1"/>
        <v>PE</v>
      </c>
      <c r="C29" t="s">
        <v>214</v>
      </c>
      <c r="D29" t="s">
        <v>380</v>
      </c>
      <c r="E29">
        <f t="shared" ca="1" si="2"/>
        <v>0</v>
      </c>
    </row>
    <row r="30" spans="1:5">
      <c r="A30" t="str">
        <f t="shared" si="0"/>
        <v>01</v>
      </c>
      <c r="B30" t="str">
        <f t="shared" si="1"/>
        <v>PE</v>
      </c>
      <c r="C30" t="s">
        <v>215</v>
      </c>
      <c r="D30" t="s">
        <v>251</v>
      </c>
      <c r="E30">
        <f t="shared" ca="1" si="2"/>
        <v>0</v>
      </c>
    </row>
    <row r="31" spans="1:5">
      <c r="A31" t="str">
        <f t="shared" si="0"/>
        <v>02</v>
      </c>
      <c r="B31" t="str">
        <f t="shared" si="1"/>
        <v>PE</v>
      </c>
      <c r="C31" t="s">
        <v>215</v>
      </c>
      <c r="D31" t="s">
        <v>252</v>
      </c>
      <c r="E31">
        <f t="shared" ca="1" si="2"/>
        <v>0</v>
      </c>
    </row>
    <row r="32" spans="1:5">
      <c r="A32" t="str">
        <f t="shared" si="0"/>
        <v>03</v>
      </c>
      <c r="B32" t="str">
        <f t="shared" si="1"/>
        <v>PE</v>
      </c>
      <c r="C32" t="s">
        <v>215</v>
      </c>
      <c r="D32" t="s">
        <v>253</v>
      </c>
      <c r="E32">
        <f t="shared" ca="1" si="2"/>
        <v>0</v>
      </c>
    </row>
    <row r="33" spans="1:5">
      <c r="A33" t="str">
        <f t="shared" si="0"/>
        <v>04</v>
      </c>
      <c r="B33" t="str">
        <f t="shared" si="1"/>
        <v>PE</v>
      </c>
      <c r="C33" t="s">
        <v>215</v>
      </c>
      <c r="D33" t="s">
        <v>254</v>
      </c>
      <c r="E33">
        <f t="shared" ca="1" si="2"/>
        <v>0</v>
      </c>
    </row>
    <row r="34" spans="1:5">
      <c r="A34" t="str">
        <f t="shared" si="0"/>
        <v>05</v>
      </c>
      <c r="B34" t="str">
        <f t="shared" si="1"/>
        <v>PE</v>
      </c>
      <c r="C34" t="s">
        <v>215</v>
      </c>
      <c r="D34" t="s">
        <v>255</v>
      </c>
      <c r="E34">
        <f t="shared" ca="1" si="2"/>
        <v>0</v>
      </c>
    </row>
    <row r="35" spans="1:5">
      <c r="A35" t="str">
        <f t="shared" si="0"/>
        <v>06</v>
      </c>
      <c r="B35" t="str">
        <f t="shared" si="1"/>
        <v>PE</v>
      </c>
      <c r="C35" t="s">
        <v>215</v>
      </c>
      <c r="D35" t="s">
        <v>256</v>
      </c>
      <c r="E35">
        <f t="shared" ca="1" si="2"/>
        <v>0</v>
      </c>
    </row>
    <row r="36" spans="1:5">
      <c r="A36" t="str">
        <f t="shared" si="0"/>
        <v>09</v>
      </c>
      <c r="B36" t="str">
        <f t="shared" si="1"/>
        <v>PE</v>
      </c>
      <c r="C36" t="s">
        <v>215</v>
      </c>
      <c r="D36" t="s">
        <v>257</v>
      </c>
      <c r="E36">
        <f t="shared" ca="1" si="2"/>
        <v>0</v>
      </c>
    </row>
    <row r="37" spans="1:5">
      <c r="A37" t="str">
        <f t="shared" si="0"/>
        <v>11</v>
      </c>
      <c r="B37" t="str">
        <f t="shared" si="1"/>
        <v>PE</v>
      </c>
      <c r="C37" t="s">
        <v>215</v>
      </c>
      <c r="D37" t="s">
        <v>258</v>
      </c>
      <c r="E37">
        <f t="shared" ca="1" si="2"/>
        <v>0</v>
      </c>
    </row>
    <row r="38" spans="1:5">
      <c r="A38" t="str">
        <f t="shared" si="0"/>
        <v>12</v>
      </c>
      <c r="B38" t="str">
        <f t="shared" si="1"/>
        <v>PE</v>
      </c>
      <c r="C38" t="s">
        <v>215</v>
      </c>
      <c r="D38" t="s">
        <v>259</v>
      </c>
      <c r="E38">
        <f t="shared" ca="1" si="2"/>
        <v>0</v>
      </c>
    </row>
    <row r="39" spans="1:5">
      <c r="A39" t="str">
        <f t="shared" si="0"/>
        <v>14</v>
      </c>
      <c r="B39" t="str">
        <f t="shared" si="1"/>
        <v>PE</v>
      </c>
      <c r="C39" t="s">
        <v>215</v>
      </c>
      <c r="D39" t="s">
        <v>260</v>
      </c>
      <c r="E39">
        <f t="shared" ca="1" si="2"/>
        <v>0</v>
      </c>
    </row>
    <row r="40" spans="1:5">
      <c r="A40" t="str">
        <f t="shared" si="0"/>
        <v>01</v>
      </c>
      <c r="B40" t="str">
        <f t="shared" si="1"/>
        <v>PE</v>
      </c>
      <c r="C40" t="s">
        <v>216</v>
      </c>
      <c r="D40" t="s">
        <v>381</v>
      </c>
      <c r="E40">
        <f t="shared" ca="1" si="2"/>
        <v>0</v>
      </c>
    </row>
    <row r="41" spans="1:5">
      <c r="A41" t="str">
        <f t="shared" si="0"/>
        <v>02</v>
      </c>
      <c r="B41" t="str">
        <f t="shared" si="1"/>
        <v>PE</v>
      </c>
      <c r="C41" t="s">
        <v>216</v>
      </c>
      <c r="D41" t="s">
        <v>382</v>
      </c>
      <c r="E41">
        <f t="shared" ca="1" si="2"/>
        <v>0</v>
      </c>
    </row>
    <row r="42" spans="1:5">
      <c r="A42" t="str">
        <f t="shared" si="0"/>
        <v>03</v>
      </c>
      <c r="B42" t="str">
        <f t="shared" si="1"/>
        <v>PE</v>
      </c>
      <c r="C42" t="s">
        <v>216</v>
      </c>
      <c r="D42" t="s">
        <v>383</v>
      </c>
      <c r="E42">
        <f t="shared" ca="1" si="2"/>
        <v>0</v>
      </c>
    </row>
    <row r="43" spans="1:5">
      <c r="A43" t="str">
        <f t="shared" si="0"/>
        <v>04</v>
      </c>
      <c r="B43" t="str">
        <f t="shared" si="1"/>
        <v>PE</v>
      </c>
      <c r="C43" t="s">
        <v>216</v>
      </c>
      <c r="D43" t="s">
        <v>384</v>
      </c>
      <c r="E43">
        <f t="shared" ca="1" si="2"/>
        <v>0</v>
      </c>
    </row>
    <row r="44" spans="1:5">
      <c r="A44" t="str">
        <f t="shared" si="0"/>
        <v>05</v>
      </c>
      <c r="B44" t="str">
        <f t="shared" si="1"/>
        <v>PE</v>
      </c>
      <c r="C44" t="s">
        <v>216</v>
      </c>
      <c r="D44" t="s">
        <v>385</v>
      </c>
      <c r="E44">
        <f t="shared" ca="1" si="2"/>
        <v>0</v>
      </c>
    </row>
    <row r="45" spans="1:5">
      <c r="A45" t="str">
        <f t="shared" si="0"/>
        <v>06</v>
      </c>
      <c r="B45" t="str">
        <f t="shared" si="1"/>
        <v>PE</v>
      </c>
      <c r="C45" t="s">
        <v>216</v>
      </c>
      <c r="D45" t="s">
        <v>386</v>
      </c>
      <c r="E45">
        <f t="shared" ca="1" si="2"/>
        <v>0</v>
      </c>
    </row>
    <row r="46" spans="1:5">
      <c r="A46" t="str">
        <f t="shared" si="0"/>
        <v>09</v>
      </c>
      <c r="B46" t="str">
        <f t="shared" si="1"/>
        <v>PE</v>
      </c>
      <c r="C46" t="s">
        <v>216</v>
      </c>
      <c r="D46" t="s">
        <v>387</v>
      </c>
      <c r="E46">
        <f t="shared" ca="1" si="2"/>
        <v>0</v>
      </c>
    </row>
    <row r="47" spans="1:5">
      <c r="A47" t="str">
        <f t="shared" si="0"/>
        <v>11</v>
      </c>
      <c r="B47" t="str">
        <f t="shared" si="1"/>
        <v>PE</v>
      </c>
      <c r="C47" t="s">
        <v>216</v>
      </c>
      <c r="D47" t="s">
        <v>388</v>
      </c>
      <c r="E47">
        <f t="shared" ca="1" si="2"/>
        <v>0</v>
      </c>
    </row>
    <row r="48" spans="1:5">
      <c r="A48" t="str">
        <f t="shared" si="0"/>
        <v>12</v>
      </c>
      <c r="B48" t="str">
        <f t="shared" si="1"/>
        <v>PE</v>
      </c>
      <c r="C48" t="s">
        <v>216</v>
      </c>
      <c r="D48" t="s">
        <v>389</v>
      </c>
      <c r="E48">
        <f t="shared" ca="1" si="2"/>
        <v>0</v>
      </c>
    </row>
    <row r="49" spans="1:5">
      <c r="A49" t="str">
        <f t="shared" si="0"/>
        <v>14</v>
      </c>
      <c r="B49" t="str">
        <f t="shared" si="1"/>
        <v>PE</v>
      </c>
      <c r="C49" t="s">
        <v>216</v>
      </c>
      <c r="D49" t="s">
        <v>390</v>
      </c>
      <c r="E49">
        <f t="shared" ca="1" si="2"/>
        <v>0</v>
      </c>
    </row>
    <row r="50" spans="1:5">
      <c r="A50" t="str">
        <f t="shared" si="0"/>
        <v>01</v>
      </c>
      <c r="B50" t="str">
        <f t="shared" si="1"/>
        <v>PE</v>
      </c>
      <c r="C50" t="s">
        <v>217</v>
      </c>
      <c r="D50" t="s">
        <v>261</v>
      </c>
      <c r="E50">
        <f t="shared" ca="1" si="2"/>
        <v>0</v>
      </c>
    </row>
    <row r="51" spans="1:5">
      <c r="A51" t="str">
        <f t="shared" si="0"/>
        <v>02</v>
      </c>
      <c r="B51" t="str">
        <f t="shared" si="1"/>
        <v>PE</v>
      </c>
      <c r="C51" t="s">
        <v>217</v>
      </c>
      <c r="D51" t="s">
        <v>262</v>
      </c>
      <c r="E51">
        <f t="shared" ca="1" si="2"/>
        <v>0</v>
      </c>
    </row>
    <row r="52" spans="1:5">
      <c r="A52" t="str">
        <f t="shared" si="0"/>
        <v>03</v>
      </c>
      <c r="B52" t="str">
        <f t="shared" si="1"/>
        <v>PE</v>
      </c>
      <c r="C52" t="s">
        <v>217</v>
      </c>
      <c r="D52" t="s">
        <v>263</v>
      </c>
      <c r="E52">
        <f t="shared" ca="1" si="2"/>
        <v>0</v>
      </c>
    </row>
    <row r="53" spans="1:5">
      <c r="A53" t="str">
        <f t="shared" si="0"/>
        <v>04</v>
      </c>
      <c r="B53" t="str">
        <f t="shared" si="1"/>
        <v>PE</v>
      </c>
      <c r="C53" t="s">
        <v>217</v>
      </c>
      <c r="D53" t="s">
        <v>264</v>
      </c>
      <c r="E53">
        <f t="shared" ca="1" si="2"/>
        <v>0</v>
      </c>
    </row>
    <row r="54" spans="1:5">
      <c r="A54" t="str">
        <f t="shared" si="0"/>
        <v>05</v>
      </c>
      <c r="B54" t="str">
        <f t="shared" si="1"/>
        <v>PE</v>
      </c>
      <c r="C54" t="s">
        <v>217</v>
      </c>
      <c r="D54" t="s">
        <v>265</v>
      </c>
      <c r="E54">
        <f t="shared" ca="1" si="2"/>
        <v>0</v>
      </c>
    </row>
    <row r="55" spans="1:5">
      <c r="A55" t="str">
        <f t="shared" si="0"/>
        <v>06</v>
      </c>
      <c r="B55" t="str">
        <f t="shared" si="1"/>
        <v>PE</v>
      </c>
      <c r="C55" t="s">
        <v>217</v>
      </c>
      <c r="D55" t="s">
        <v>266</v>
      </c>
      <c r="E55">
        <f t="shared" ca="1" si="2"/>
        <v>0</v>
      </c>
    </row>
    <row r="56" spans="1:5">
      <c r="A56" t="str">
        <f t="shared" si="0"/>
        <v>09</v>
      </c>
      <c r="B56" t="str">
        <f t="shared" si="1"/>
        <v>PE</v>
      </c>
      <c r="C56" t="s">
        <v>217</v>
      </c>
      <c r="D56" t="s">
        <v>267</v>
      </c>
      <c r="E56">
        <f t="shared" ca="1" si="2"/>
        <v>0</v>
      </c>
    </row>
    <row r="57" spans="1:5">
      <c r="A57" t="str">
        <f t="shared" si="0"/>
        <v>11</v>
      </c>
      <c r="B57" t="str">
        <f t="shared" si="1"/>
        <v>PE</v>
      </c>
      <c r="C57" t="s">
        <v>217</v>
      </c>
      <c r="D57" t="s">
        <v>268</v>
      </c>
      <c r="E57">
        <f t="shared" ca="1" si="2"/>
        <v>0</v>
      </c>
    </row>
    <row r="58" spans="1:5">
      <c r="A58" t="str">
        <f t="shared" si="0"/>
        <v>12</v>
      </c>
      <c r="B58" t="str">
        <f t="shared" si="1"/>
        <v>PE</v>
      </c>
      <c r="C58" t="s">
        <v>217</v>
      </c>
      <c r="D58" t="s">
        <v>269</v>
      </c>
      <c r="E58">
        <f t="shared" ca="1" si="2"/>
        <v>0</v>
      </c>
    </row>
    <row r="59" spans="1:5">
      <c r="A59" t="str">
        <f t="shared" si="0"/>
        <v>14</v>
      </c>
      <c r="B59" t="str">
        <f t="shared" si="1"/>
        <v>PE</v>
      </c>
      <c r="C59" t="s">
        <v>217</v>
      </c>
      <c r="D59" t="s">
        <v>270</v>
      </c>
      <c r="E59">
        <f t="shared" ca="1" si="2"/>
        <v>0</v>
      </c>
    </row>
    <row r="60" spans="1:5">
      <c r="A60" t="str">
        <f t="shared" si="0"/>
        <v>01</v>
      </c>
      <c r="B60" t="str">
        <f t="shared" si="1"/>
        <v>PE</v>
      </c>
      <c r="C60" t="s">
        <v>218</v>
      </c>
      <c r="D60" t="s">
        <v>321</v>
      </c>
      <c r="E60">
        <f t="shared" ca="1" si="2"/>
        <v>0</v>
      </c>
    </row>
    <row r="61" spans="1:5">
      <c r="A61" t="str">
        <f t="shared" si="0"/>
        <v>02</v>
      </c>
      <c r="B61" t="str">
        <f t="shared" si="1"/>
        <v>PE</v>
      </c>
      <c r="C61" t="s">
        <v>218</v>
      </c>
      <c r="D61" t="s">
        <v>322</v>
      </c>
      <c r="E61">
        <f t="shared" ca="1" si="2"/>
        <v>0</v>
      </c>
    </row>
    <row r="62" spans="1:5">
      <c r="A62" t="str">
        <f t="shared" si="0"/>
        <v>03</v>
      </c>
      <c r="B62" t="str">
        <f t="shared" si="1"/>
        <v>PE</v>
      </c>
      <c r="C62" t="s">
        <v>218</v>
      </c>
      <c r="D62" t="s">
        <v>323</v>
      </c>
      <c r="E62">
        <f t="shared" ca="1" si="2"/>
        <v>0</v>
      </c>
    </row>
    <row r="63" spans="1:5">
      <c r="A63" t="str">
        <f t="shared" si="0"/>
        <v>04</v>
      </c>
      <c r="B63" t="str">
        <f t="shared" si="1"/>
        <v>PE</v>
      </c>
      <c r="C63" t="s">
        <v>218</v>
      </c>
      <c r="D63" t="s">
        <v>324</v>
      </c>
      <c r="E63">
        <f t="shared" ca="1" si="2"/>
        <v>0</v>
      </c>
    </row>
    <row r="64" spans="1:5">
      <c r="A64" t="str">
        <f t="shared" si="0"/>
        <v>05</v>
      </c>
      <c r="B64" t="str">
        <f t="shared" si="1"/>
        <v>PE</v>
      </c>
      <c r="C64" t="s">
        <v>218</v>
      </c>
      <c r="D64" t="s">
        <v>325</v>
      </c>
      <c r="E64">
        <f t="shared" ca="1" si="2"/>
        <v>0</v>
      </c>
    </row>
    <row r="65" spans="1:5">
      <c r="A65" t="str">
        <f t="shared" si="0"/>
        <v>06</v>
      </c>
      <c r="B65" t="str">
        <f t="shared" si="1"/>
        <v>PE</v>
      </c>
      <c r="C65" t="s">
        <v>218</v>
      </c>
      <c r="D65" t="s">
        <v>326</v>
      </c>
      <c r="E65">
        <f t="shared" ca="1" si="2"/>
        <v>0</v>
      </c>
    </row>
    <row r="66" spans="1:5">
      <c r="A66" t="str">
        <f t="shared" si="0"/>
        <v>09</v>
      </c>
      <c r="B66" t="str">
        <f t="shared" si="1"/>
        <v>PE</v>
      </c>
      <c r="C66" t="s">
        <v>218</v>
      </c>
      <c r="D66" t="s">
        <v>327</v>
      </c>
      <c r="E66">
        <f t="shared" ca="1" si="2"/>
        <v>0</v>
      </c>
    </row>
    <row r="67" spans="1:5">
      <c r="A67" t="str">
        <f t="shared" si="0"/>
        <v>11</v>
      </c>
      <c r="B67" t="str">
        <f t="shared" si="1"/>
        <v>PE</v>
      </c>
      <c r="C67" t="s">
        <v>218</v>
      </c>
      <c r="D67" t="s">
        <v>328</v>
      </c>
      <c r="E67">
        <f t="shared" ca="1" si="2"/>
        <v>0</v>
      </c>
    </row>
    <row r="68" spans="1:5">
      <c r="A68" t="str">
        <f t="shared" si="0"/>
        <v>12</v>
      </c>
      <c r="B68" t="str">
        <f t="shared" si="1"/>
        <v>PE</v>
      </c>
      <c r="C68" t="s">
        <v>218</v>
      </c>
      <c r="D68" t="s">
        <v>329</v>
      </c>
      <c r="E68">
        <f t="shared" ca="1" si="2"/>
        <v>0</v>
      </c>
    </row>
    <row r="69" spans="1:5">
      <c r="A69" t="str">
        <f t="shared" si="0"/>
        <v>14</v>
      </c>
      <c r="B69" t="str">
        <f t="shared" si="1"/>
        <v>PE</v>
      </c>
      <c r="C69" t="s">
        <v>218</v>
      </c>
      <c r="D69" t="s">
        <v>330</v>
      </c>
      <c r="E69">
        <f t="shared" ca="1" si="2"/>
        <v>0</v>
      </c>
    </row>
    <row r="70" spans="1:5">
      <c r="A70" t="str">
        <f t="shared" si="0"/>
        <v>01</v>
      </c>
      <c r="B70" t="str">
        <f t="shared" si="1"/>
        <v>PE</v>
      </c>
      <c r="C70" t="s">
        <v>219</v>
      </c>
      <c r="D70" t="s">
        <v>391</v>
      </c>
      <c r="E70">
        <f t="shared" ca="1" si="2"/>
        <v>0</v>
      </c>
    </row>
    <row r="71" spans="1:5">
      <c r="A71" t="str">
        <f t="shared" si="0"/>
        <v>02</v>
      </c>
      <c r="B71" t="str">
        <f t="shared" si="1"/>
        <v>PE</v>
      </c>
      <c r="C71" t="s">
        <v>219</v>
      </c>
      <c r="D71" t="s">
        <v>392</v>
      </c>
      <c r="E71">
        <f t="shared" ca="1" si="2"/>
        <v>0</v>
      </c>
    </row>
    <row r="72" spans="1:5">
      <c r="A72" t="str">
        <f t="shared" si="0"/>
        <v>03</v>
      </c>
      <c r="B72" t="str">
        <f t="shared" si="1"/>
        <v>PE</v>
      </c>
      <c r="C72" t="s">
        <v>219</v>
      </c>
      <c r="D72" t="s">
        <v>393</v>
      </c>
      <c r="E72">
        <f t="shared" ca="1" si="2"/>
        <v>0</v>
      </c>
    </row>
    <row r="73" spans="1:5">
      <c r="A73" t="str">
        <f t="shared" si="0"/>
        <v>04</v>
      </c>
      <c r="B73" t="str">
        <f t="shared" si="1"/>
        <v>PE</v>
      </c>
      <c r="C73" t="s">
        <v>219</v>
      </c>
      <c r="D73" t="s">
        <v>394</v>
      </c>
      <c r="E73">
        <f t="shared" ca="1" si="2"/>
        <v>0</v>
      </c>
    </row>
    <row r="74" spans="1:5">
      <c r="A74" t="str">
        <f t="shared" ref="A74:A137" si="3">MID(D74,LEN(C74)+2,LEN(D74)-LEN(C74))</f>
        <v>05</v>
      </c>
      <c r="B74" t="str">
        <f t="shared" ref="B74:B137" si="4">IF(ISNUMBER(FIND("PU",D74,1)),"PU",IF(ISNUMBER(FIND("PE-",D74,1)),"PE",0))</f>
        <v>PE</v>
      </c>
      <c r="C74" t="s">
        <v>219</v>
      </c>
      <c r="D74" t="s">
        <v>395</v>
      </c>
      <c r="E74">
        <f t="shared" ref="E74:E137" ca="1" si="5">IFERROR(IF(B74=0,VLOOKUP(C74,INDIRECT($G$5&amp;$H$5),MATCH($A74,INDIRECT($G$5&amp;$I$5),0),0),IF(B74="PE",VLOOKUP(C74,INDIRECT($G$7&amp;$H$7),MATCH($A74,INDIRECT($G$7&amp;$I$7),0),FALSE),VLOOKUP(C74,INDIRECT($G$6&amp;$H$6),MATCH($A74,INDIRECT($G$6&amp;$I$6),0),FALSE))),0)</f>
        <v>0</v>
      </c>
    </row>
    <row r="75" spans="1:5">
      <c r="A75" t="str">
        <f t="shared" si="3"/>
        <v>06</v>
      </c>
      <c r="B75" t="str">
        <f t="shared" si="4"/>
        <v>PE</v>
      </c>
      <c r="C75" t="s">
        <v>219</v>
      </c>
      <c r="D75" t="s">
        <v>396</v>
      </c>
      <c r="E75">
        <f t="shared" ca="1" si="5"/>
        <v>0</v>
      </c>
    </row>
    <row r="76" spans="1:5">
      <c r="A76" t="str">
        <f t="shared" si="3"/>
        <v>09</v>
      </c>
      <c r="B76" t="str">
        <f t="shared" si="4"/>
        <v>PE</v>
      </c>
      <c r="C76" t="s">
        <v>219</v>
      </c>
      <c r="D76" t="s">
        <v>397</v>
      </c>
      <c r="E76">
        <f t="shared" ca="1" si="5"/>
        <v>0</v>
      </c>
    </row>
    <row r="77" spans="1:5">
      <c r="A77" t="str">
        <f t="shared" si="3"/>
        <v>11</v>
      </c>
      <c r="B77" t="str">
        <f t="shared" si="4"/>
        <v>PE</v>
      </c>
      <c r="C77" t="s">
        <v>219</v>
      </c>
      <c r="D77" t="s">
        <v>398</v>
      </c>
      <c r="E77">
        <f t="shared" ca="1" si="5"/>
        <v>0</v>
      </c>
    </row>
    <row r="78" spans="1:5">
      <c r="A78" t="str">
        <f t="shared" si="3"/>
        <v>12</v>
      </c>
      <c r="B78" t="str">
        <f t="shared" si="4"/>
        <v>PE</v>
      </c>
      <c r="C78" t="s">
        <v>219</v>
      </c>
      <c r="D78" t="s">
        <v>399</v>
      </c>
      <c r="E78">
        <f t="shared" ca="1" si="5"/>
        <v>0</v>
      </c>
    </row>
    <row r="79" spans="1:5">
      <c r="A79" t="str">
        <f t="shared" si="3"/>
        <v>14</v>
      </c>
      <c r="B79" t="str">
        <f t="shared" si="4"/>
        <v>PE</v>
      </c>
      <c r="C79" t="s">
        <v>219</v>
      </c>
      <c r="D79" t="s">
        <v>400</v>
      </c>
      <c r="E79">
        <f t="shared" ca="1" si="5"/>
        <v>0</v>
      </c>
    </row>
    <row r="80" spans="1:5">
      <c r="A80" t="str">
        <f t="shared" si="3"/>
        <v>01</v>
      </c>
      <c r="B80" t="str">
        <f t="shared" si="4"/>
        <v>PE</v>
      </c>
      <c r="C80" t="s">
        <v>220</v>
      </c>
      <c r="D80" t="s">
        <v>271</v>
      </c>
      <c r="E80">
        <f t="shared" ca="1" si="5"/>
        <v>0</v>
      </c>
    </row>
    <row r="81" spans="1:5">
      <c r="A81" t="str">
        <f t="shared" si="3"/>
        <v>02</v>
      </c>
      <c r="B81" t="str">
        <f t="shared" si="4"/>
        <v>PE</v>
      </c>
      <c r="C81" t="s">
        <v>220</v>
      </c>
      <c r="D81" t="s">
        <v>272</v>
      </c>
      <c r="E81">
        <f t="shared" ca="1" si="5"/>
        <v>0</v>
      </c>
    </row>
    <row r="82" spans="1:5">
      <c r="A82" t="str">
        <f t="shared" si="3"/>
        <v>03</v>
      </c>
      <c r="B82" t="str">
        <f t="shared" si="4"/>
        <v>PE</v>
      </c>
      <c r="C82" t="s">
        <v>220</v>
      </c>
      <c r="D82" t="s">
        <v>273</v>
      </c>
      <c r="E82">
        <f t="shared" ca="1" si="5"/>
        <v>0</v>
      </c>
    </row>
    <row r="83" spans="1:5">
      <c r="A83" t="str">
        <f t="shared" si="3"/>
        <v>04</v>
      </c>
      <c r="B83" t="str">
        <f t="shared" si="4"/>
        <v>PE</v>
      </c>
      <c r="C83" t="s">
        <v>220</v>
      </c>
      <c r="D83" t="s">
        <v>274</v>
      </c>
      <c r="E83">
        <f t="shared" ca="1" si="5"/>
        <v>0</v>
      </c>
    </row>
    <row r="84" spans="1:5">
      <c r="A84" t="str">
        <f t="shared" si="3"/>
        <v>05</v>
      </c>
      <c r="B84" t="str">
        <f t="shared" si="4"/>
        <v>PE</v>
      </c>
      <c r="C84" t="s">
        <v>220</v>
      </c>
      <c r="D84" t="s">
        <v>275</v>
      </c>
      <c r="E84">
        <f t="shared" ca="1" si="5"/>
        <v>0</v>
      </c>
    </row>
    <row r="85" spans="1:5">
      <c r="A85" t="str">
        <f t="shared" si="3"/>
        <v>06</v>
      </c>
      <c r="B85" t="str">
        <f t="shared" si="4"/>
        <v>PE</v>
      </c>
      <c r="C85" t="s">
        <v>220</v>
      </c>
      <c r="D85" t="s">
        <v>276</v>
      </c>
      <c r="E85">
        <f t="shared" ca="1" si="5"/>
        <v>0</v>
      </c>
    </row>
    <row r="86" spans="1:5">
      <c r="A86" t="str">
        <f t="shared" si="3"/>
        <v>09</v>
      </c>
      <c r="B86" t="str">
        <f t="shared" si="4"/>
        <v>PE</v>
      </c>
      <c r="C86" t="s">
        <v>220</v>
      </c>
      <c r="D86" t="s">
        <v>277</v>
      </c>
      <c r="E86">
        <f t="shared" ca="1" si="5"/>
        <v>0</v>
      </c>
    </row>
    <row r="87" spans="1:5">
      <c r="A87" t="str">
        <f t="shared" si="3"/>
        <v>11</v>
      </c>
      <c r="B87" t="str">
        <f t="shared" si="4"/>
        <v>PE</v>
      </c>
      <c r="C87" t="s">
        <v>220</v>
      </c>
      <c r="D87" t="s">
        <v>278</v>
      </c>
      <c r="E87">
        <f t="shared" ca="1" si="5"/>
        <v>0</v>
      </c>
    </row>
    <row r="88" spans="1:5">
      <c r="A88" t="str">
        <f t="shared" si="3"/>
        <v>12</v>
      </c>
      <c r="B88" t="str">
        <f t="shared" si="4"/>
        <v>PE</v>
      </c>
      <c r="C88" t="s">
        <v>220</v>
      </c>
      <c r="D88" t="s">
        <v>279</v>
      </c>
      <c r="E88">
        <f t="shared" ca="1" si="5"/>
        <v>0</v>
      </c>
    </row>
    <row r="89" spans="1:5">
      <c r="A89" t="str">
        <f t="shared" si="3"/>
        <v>14</v>
      </c>
      <c r="B89" t="str">
        <f t="shared" si="4"/>
        <v>PE</v>
      </c>
      <c r="C89" t="s">
        <v>220</v>
      </c>
      <c r="D89" t="s">
        <v>280</v>
      </c>
      <c r="E89">
        <f t="shared" ca="1" si="5"/>
        <v>0</v>
      </c>
    </row>
    <row r="90" spans="1:5">
      <c r="A90" t="str">
        <f t="shared" si="3"/>
        <v>01</v>
      </c>
      <c r="B90" t="str">
        <f t="shared" si="4"/>
        <v>PE</v>
      </c>
      <c r="C90" t="s">
        <v>221</v>
      </c>
      <c r="D90" t="s">
        <v>331</v>
      </c>
      <c r="E90">
        <f t="shared" ca="1" si="5"/>
        <v>0</v>
      </c>
    </row>
    <row r="91" spans="1:5">
      <c r="A91" t="str">
        <f t="shared" si="3"/>
        <v>02</v>
      </c>
      <c r="B91" t="str">
        <f t="shared" si="4"/>
        <v>PE</v>
      </c>
      <c r="C91" t="s">
        <v>221</v>
      </c>
      <c r="D91" t="s">
        <v>332</v>
      </c>
      <c r="E91">
        <f t="shared" ca="1" si="5"/>
        <v>0</v>
      </c>
    </row>
    <row r="92" spans="1:5">
      <c r="A92" t="str">
        <f t="shared" si="3"/>
        <v>03</v>
      </c>
      <c r="B92" t="str">
        <f t="shared" si="4"/>
        <v>PE</v>
      </c>
      <c r="C92" t="s">
        <v>221</v>
      </c>
      <c r="D92" t="s">
        <v>333</v>
      </c>
      <c r="E92">
        <f t="shared" ca="1" si="5"/>
        <v>0</v>
      </c>
    </row>
    <row r="93" spans="1:5">
      <c r="A93" t="str">
        <f t="shared" si="3"/>
        <v>04</v>
      </c>
      <c r="B93" t="str">
        <f t="shared" si="4"/>
        <v>PE</v>
      </c>
      <c r="C93" t="s">
        <v>221</v>
      </c>
      <c r="D93" t="s">
        <v>334</v>
      </c>
      <c r="E93">
        <f t="shared" ca="1" si="5"/>
        <v>0</v>
      </c>
    </row>
    <row r="94" spans="1:5">
      <c r="A94" t="str">
        <f t="shared" si="3"/>
        <v>05</v>
      </c>
      <c r="B94" t="str">
        <f t="shared" si="4"/>
        <v>PE</v>
      </c>
      <c r="C94" t="s">
        <v>221</v>
      </c>
      <c r="D94" t="s">
        <v>335</v>
      </c>
      <c r="E94">
        <f t="shared" ca="1" si="5"/>
        <v>0</v>
      </c>
    </row>
    <row r="95" spans="1:5">
      <c r="A95" t="str">
        <f t="shared" si="3"/>
        <v>06</v>
      </c>
      <c r="B95" t="str">
        <f t="shared" si="4"/>
        <v>PE</v>
      </c>
      <c r="C95" t="s">
        <v>221</v>
      </c>
      <c r="D95" t="s">
        <v>336</v>
      </c>
      <c r="E95">
        <f t="shared" ca="1" si="5"/>
        <v>0</v>
      </c>
    </row>
    <row r="96" spans="1:5">
      <c r="A96" t="str">
        <f t="shared" si="3"/>
        <v>09</v>
      </c>
      <c r="B96" t="str">
        <f t="shared" si="4"/>
        <v>PE</v>
      </c>
      <c r="C96" t="s">
        <v>221</v>
      </c>
      <c r="D96" t="s">
        <v>337</v>
      </c>
      <c r="E96">
        <f t="shared" ca="1" si="5"/>
        <v>0</v>
      </c>
    </row>
    <row r="97" spans="1:5">
      <c r="A97" t="str">
        <f t="shared" si="3"/>
        <v>11</v>
      </c>
      <c r="B97" t="str">
        <f t="shared" si="4"/>
        <v>PE</v>
      </c>
      <c r="C97" t="s">
        <v>221</v>
      </c>
      <c r="D97" t="s">
        <v>338</v>
      </c>
      <c r="E97">
        <f t="shared" ca="1" si="5"/>
        <v>0</v>
      </c>
    </row>
    <row r="98" spans="1:5">
      <c r="A98" t="str">
        <f t="shared" si="3"/>
        <v>12</v>
      </c>
      <c r="B98" t="str">
        <f t="shared" si="4"/>
        <v>PE</v>
      </c>
      <c r="C98" t="s">
        <v>221</v>
      </c>
      <c r="D98" t="s">
        <v>339</v>
      </c>
      <c r="E98">
        <f t="shared" ca="1" si="5"/>
        <v>0</v>
      </c>
    </row>
    <row r="99" spans="1:5">
      <c r="A99" t="str">
        <f t="shared" si="3"/>
        <v>14</v>
      </c>
      <c r="B99" t="str">
        <f t="shared" si="4"/>
        <v>PE</v>
      </c>
      <c r="C99" t="s">
        <v>221</v>
      </c>
      <c r="D99" t="s">
        <v>340</v>
      </c>
      <c r="E99">
        <f t="shared" ca="1" si="5"/>
        <v>0</v>
      </c>
    </row>
    <row r="100" spans="1:5">
      <c r="A100" t="str">
        <f t="shared" si="3"/>
        <v>01</v>
      </c>
      <c r="B100" t="str">
        <f t="shared" si="4"/>
        <v>PE</v>
      </c>
      <c r="C100" t="s">
        <v>222</v>
      </c>
      <c r="D100" t="s">
        <v>281</v>
      </c>
      <c r="E100">
        <f t="shared" ca="1" si="5"/>
        <v>0</v>
      </c>
    </row>
    <row r="101" spans="1:5">
      <c r="A101" t="str">
        <f t="shared" si="3"/>
        <v>02</v>
      </c>
      <c r="B101" t="str">
        <f t="shared" si="4"/>
        <v>PE</v>
      </c>
      <c r="C101" t="s">
        <v>222</v>
      </c>
      <c r="D101" t="s">
        <v>282</v>
      </c>
      <c r="E101">
        <f t="shared" ca="1" si="5"/>
        <v>0</v>
      </c>
    </row>
    <row r="102" spans="1:5">
      <c r="A102" t="str">
        <f t="shared" si="3"/>
        <v>03</v>
      </c>
      <c r="B102" t="str">
        <f t="shared" si="4"/>
        <v>PE</v>
      </c>
      <c r="C102" t="s">
        <v>222</v>
      </c>
      <c r="D102" t="s">
        <v>283</v>
      </c>
      <c r="E102">
        <f t="shared" ca="1" si="5"/>
        <v>0</v>
      </c>
    </row>
    <row r="103" spans="1:5">
      <c r="A103" t="str">
        <f t="shared" si="3"/>
        <v>04</v>
      </c>
      <c r="B103" t="str">
        <f t="shared" si="4"/>
        <v>PE</v>
      </c>
      <c r="C103" t="s">
        <v>222</v>
      </c>
      <c r="D103" t="s">
        <v>284</v>
      </c>
      <c r="E103">
        <f t="shared" ca="1" si="5"/>
        <v>0</v>
      </c>
    </row>
    <row r="104" spans="1:5">
      <c r="A104" t="str">
        <f t="shared" si="3"/>
        <v>05</v>
      </c>
      <c r="B104" t="str">
        <f t="shared" si="4"/>
        <v>PE</v>
      </c>
      <c r="C104" t="s">
        <v>222</v>
      </c>
      <c r="D104" t="s">
        <v>285</v>
      </c>
      <c r="E104">
        <f t="shared" ca="1" si="5"/>
        <v>0</v>
      </c>
    </row>
    <row r="105" spans="1:5">
      <c r="A105" t="str">
        <f t="shared" si="3"/>
        <v>06</v>
      </c>
      <c r="B105" t="str">
        <f t="shared" si="4"/>
        <v>PE</v>
      </c>
      <c r="C105" t="s">
        <v>222</v>
      </c>
      <c r="D105" t="s">
        <v>286</v>
      </c>
      <c r="E105">
        <f t="shared" ca="1" si="5"/>
        <v>0</v>
      </c>
    </row>
    <row r="106" spans="1:5">
      <c r="A106" t="str">
        <f t="shared" si="3"/>
        <v>09</v>
      </c>
      <c r="B106" t="str">
        <f t="shared" si="4"/>
        <v>PE</v>
      </c>
      <c r="C106" t="s">
        <v>222</v>
      </c>
      <c r="D106" t="s">
        <v>287</v>
      </c>
      <c r="E106">
        <f t="shared" ca="1" si="5"/>
        <v>0</v>
      </c>
    </row>
    <row r="107" spans="1:5">
      <c r="A107" t="str">
        <f t="shared" si="3"/>
        <v>11</v>
      </c>
      <c r="B107" t="str">
        <f t="shared" si="4"/>
        <v>PE</v>
      </c>
      <c r="C107" t="s">
        <v>222</v>
      </c>
      <c r="D107" t="s">
        <v>288</v>
      </c>
      <c r="E107">
        <f t="shared" ca="1" si="5"/>
        <v>0</v>
      </c>
    </row>
    <row r="108" spans="1:5">
      <c r="A108" t="str">
        <f t="shared" si="3"/>
        <v>12</v>
      </c>
      <c r="B108" t="str">
        <f t="shared" si="4"/>
        <v>PE</v>
      </c>
      <c r="C108" t="s">
        <v>222</v>
      </c>
      <c r="D108" t="s">
        <v>289</v>
      </c>
      <c r="E108">
        <f t="shared" ca="1" si="5"/>
        <v>0</v>
      </c>
    </row>
    <row r="109" spans="1:5">
      <c r="A109" t="str">
        <f t="shared" si="3"/>
        <v>14</v>
      </c>
      <c r="B109" t="str">
        <f t="shared" si="4"/>
        <v>PE</v>
      </c>
      <c r="C109" t="s">
        <v>222</v>
      </c>
      <c r="D109" t="s">
        <v>290</v>
      </c>
      <c r="E109">
        <f t="shared" ca="1" si="5"/>
        <v>0</v>
      </c>
    </row>
    <row r="110" spans="1:5">
      <c r="A110" t="str">
        <f t="shared" si="3"/>
        <v>01</v>
      </c>
      <c r="B110" t="str">
        <f t="shared" si="4"/>
        <v>PE</v>
      </c>
      <c r="C110" t="s">
        <v>223</v>
      </c>
      <c r="D110" t="s">
        <v>341</v>
      </c>
      <c r="E110">
        <f t="shared" ca="1" si="5"/>
        <v>0</v>
      </c>
    </row>
    <row r="111" spans="1:5">
      <c r="A111" t="str">
        <f t="shared" si="3"/>
        <v>02</v>
      </c>
      <c r="B111" t="str">
        <f t="shared" si="4"/>
        <v>PE</v>
      </c>
      <c r="C111" t="s">
        <v>223</v>
      </c>
      <c r="D111" t="s">
        <v>342</v>
      </c>
      <c r="E111">
        <f t="shared" ca="1" si="5"/>
        <v>0</v>
      </c>
    </row>
    <row r="112" spans="1:5">
      <c r="A112" t="str">
        <f t="shared" si="3"/>
        <v>03</v>
      </c>
      <c r="B112" t="str">
        <f t="shared" si="4"/>
        <v>PE</v>
      </c>
      <c r="C112" t="s">
        <v>223</v>
      </c>
      <c r="D112" t="s">
        <v>343</v>
      </c>
      <c r="E112">
        <f t="shared" ca="1" si="5"/>
        <v>0</v>
      </c>
    </row>
    <row r="113" spans="1:5">
      <c r="A113" t="str">
        <f t="shared" si="3"/>
        <v>04</v>
      </c>
      <c r="B113" t="str">
        <f t="shared" si="4"/>
        <v>PE</v>
      </c>
      <c r="C113" t="s">
        <v>223</v>
      </c>
      <c r="D113" t="s">
        <v>344</v>
      </c>
      <c r="E113">
        <f t="shared" ca="1" si="5"/>
        <v>0</v>
      </c>
    </row>
    <row r="114" spans="1:5">
      <c r="A114" t="str">
        <f t="shared" si="3"/>
        <v>05</v>
      </c>
      <c r="B114" t="str">
        <f t="shared" si="4"/>
        <v>PE</v>
      </c>
      <c r="C114" t="s">
        <v>223</v>
      </c>
      <c r="D114" t="s">
        <v>345</v>
      </c>
      <c r="E114">
        <f t="shared" ca="1" si="5"/>
        <v>0</v>
      </c>
    </row>
    <row r="115" spans="1:5">
      <c r="A115" t="str">
        <f t="shared" si="3"/>
        <v>06</v>
      </c>
      <c r="B115" t="str">
        <f t="shared" si="4"/>
        <v>PE</v>
      </c>
      <c r="C115" t="s">
        <v>223</v>
      </c>
      <c r="D115" t="s">
        <v>346</v>
      </c>
      <c r="E115">
        <f t="shared" ca="1" si="5"/>
        <v>0</v>
      </c>
    </row>
    <row r="116" spans="1:5">
      <c r="A116" t="str">
        <f t="shared" si="3"/>
        <v>09</v>
      </c>
      <c r="B116" t="str">
        <f t="shared" si="4"/>
        <v>PE</v>
      </c>
      <c r="C116" t="s">
        <v>223</v>
      </c>
      <c r="D116" t="s">
        <v>347</v>
      </c>
      <c r="E116">
        <f t="shared" ca="1" si="5"/>
        <v>0</v>
      </c>
    </row>
    <row r="117" spans="1:5">
      <c r="A117" t="str">
        <f t="shared" si="3"/>
        <v>11</v>
      </c>
      <c r="B117" t="str">
        <f t="shared" si="4"/>
        <v>PE</v>
      </c>
      <c r="C117" t="s">
        <v>223</v>
      </c>
      <c r="D117" t="s">
        <v>348</v>
      </c>
      <c r="E117">
        <f t="shared" ca="1" si="5"/>
        <v>0</v>
      </c>
    </row>
    <row r="118" spans="1:5">
      <c r="A118" t="str">
        <f t="shared" si="3"/>
        <v>12</v>
      </c>
      <c r="B118" t="str">
        <f t="shared" si="4"/>
        <v>PE</v>
      </c>
      <c r="C118" t="s">
        <v>223</v>
      </c>
      <c r="D118" t="s">
        <v>349</v>
      </c>
      <c r="E118">
        <f t="shared" ca="1" si="5"/>
        <v>0</v>
      </c>
    </row>
    <row r="119" spans="1:5">
      <c r="A119" t="str">
        <f t="shared" si="3"/>
        <v>14</v>
      </c>
      <c r="B119" t="str">
        <f t="shared" si="4"/>
        <v>PE</v>
      </c>
      <c r="C119" t="s">
        <v>223</v>
      </c>
      <c r="D119" t="s">
        <v>350</v>
      </c>
      <c r="E119">
        <f t="shared" ca="1" si="5"/>
        <v>0</v>
      </c>
    </row>
    <row r="120" spans="1:5">
      <c r="A120" t="str">
        <f t="shared" si="3"/>
        <v>01</v>
      </c>
      <c r="B120" t="str">
        <f t="shared" si="4"/>
        <v>PE</v>
      </c>
      <c r="C120" t="s">
        <v>224</v>
      </c>
      <c r="D120" t="s">
        <v>351</v>
      </c>
      <c r="E120">
        <f t="shared" ca="1" si="5"/>
        <v>0</v>
      </c>
    </row>
    <row r="121" spans="1:5">
      <c r="A121" t="str">
        <f t="shared" si="3"/>
        <v>02</v>
      </c>
      <c r="B121" t="str">
        <f t="shared" si="4"/>
        <v>PE</v>
      </c>
      <c r="C121" t="s">
        <v>224</v>
      </c>
      <c r="D121" t="s">
        <v>352</v>
      </c>
      <c r="E121">
        <f t="shared" ca="1" si="5"/>
        <v>0</v>
      </c>
    </row>
    <row r="122" spans="1:5">
      <c r="A122" t="str">
        <f t="shared" si="3"/>
        <v>03</v>
      </c>
      <c r="B122" t="str">
        <f t="shared" si="4"/>
        <v>PE</v>
      </c>
      <c r="C122" t="s">
        <v>224</v>
      </c>
      <c r="D122" t="s">
        <v>353</v>
      </c>
      <c r="E122">
        <f t="shared" ca="1" si="5"/>
        <v>0</v>
      </c>
    </row>
    <row r="123" spans="1:5">
      <c r="A123" t="str">
        <f t="shared" si="3"/>
        <v>04</v>
      </c>
      <c r="B123" t="str">
        <f t="shared" si="4"/>
        <v>PE</v>
      </c>
      <c r="C123" t="s">
        <v>224</v>
      </c>
      <c r="D123" t="s">
        <v>354</v>
      </c>
      <c r="E123">
        <f t="shared" ca="1" si="5"/>
        <v>0</v>
      </c>
    </row>
    <row r="124" spans="1:5">
      <c r="A124" t="str">
        <f t="shared" si="3"/>
        <v>05</v>
      </c>
      <c r="B124" t="str">
        <f t="shared" si="4"/>
        <v>PE</v>
      </c>
      <c r="C124" t="s">
        <v>224</v>
      </c>
      <c r="D124" t="s">
        <v>355</v>
      </c>
      <c r="E124">
        <f t="shared" ca="1" si="5"/>
        <v>0</v>
      </c>
    </row>
    <row r="125" spans="1:5">
      <c r="A125" t="str">
        <f t="shared" si="3"/>
        <v>06</v>
      </c>
      <c r="B125" t="str">
        <f t="shared" si="4"/>
        <v>PE</v>
      </c>
      <c r="C125" t="s">
        <v>224</v>
      </c>
      <c r="D125" t="s">
        <v>356</v>
      </c>
      <c r="E125">
        <f t="shared" ca="1" si="5"/>
        <v>0</v>
      </c>
    </row>
    <row r="126" spans="1:5">
      <c r="A126" t="str">
        <f t="shared" si="3"/>
        <v>09</v>
      </c>
      <c r="B126" t="str">
        <f t="shared" si="4"/>
        <v>PE</v>
      </c>
      <c r="C126" t="s">
        <v>224</v>
      </c>
      <c r="D126" t="s">
        <v>357</v>
      </c>
      <c r="E126">
        <f t="shared" ca="1" si="5"/>
        <v>0</v>
      </c>
    </row>
    <row r="127" spans="1:5">
      <c r="A127" t="str">
        <f t="shared" si="3"/>
        <v>11</v>
      </c>
      <c r="B127" t="str">
        <f t="shared" si="4"/>
        <v>PE</v>
      </c>
      <c r="C127" t="s">
        <v>224</v>
      </c>
      <c r="D127" t="s">
        <v>358</v>
      </c>
      <c r="E127">
        <f t="shared" ca="1" si="5"/>
        <v>0</v>
      </c>
    </row>
    <row r="128" spans="1:5">
      <c r="A128" t="str">
        <f t="shared" si="3"/>
        <v>12</v>
      </c>
      <c r="B128" t="str">
        <f t="shared" si="4"/>
        <v>PE</v>
      </c>
      <c r="C128" t="s">
        <v>224</v>
      </c>
      <c r="D128" t="s">
        <v>359</v>
      </c>
      <c r="E128">
        <f t="shared" ca="1" si="5"/>
        <v>0</v>
      </c>
    </row>
    <row r="129" spans="1:5">
      <c r="A129" t="str">
        <f t="shared" si="3"/>
        <v>14</v>
      </c>
      <c r="B129" t="str">
        <f t="shared" si="4"/>
        <v>PE</v>
      </c>
      <c r="C129" t="s">
        <v>224</v>
      </c>
      <c r="D129" t="s">
        <v>360</v>
      </c>
      <c r="E129">
        <f t="shared" ca="1" si="5"/>
        <v>0</v>
      </c>
    </row>
    <row r="130" spans="1:5">
      <c r="A130" t="str">
        <f t="shared" si="3"/>
        <v>01</v>
      </c>
      <c r="B130" t="str">
        <f t="shared" si="4"/>
        <v>PE</v>
      </c>
      <c r="C130" t="s">
        <v>225</v>
      </c>
      <c r="D130" t="s">
        <v>291</v>
      </c>
      <c r="E130">
        <f t="shared" ca="1" si="5"/>
        <v>0</v>
      </c>
    </row>
    <row r="131" spans="1:5">
      <c r="A131" t="str">
        <f t="shared" si="3"/>
        <v>02</v>
      </c>
      <c r="B131" t="str">
        <f t="shared" si="4"/>
        <v>PE</v>
      </c>
      <c r="C131" t="s">
        <v>225</v>
      </c>
      <c r="D131" t="s">
        <v>292</v>
      </c>
      <c r="E131">
        <f t="shared" ca="1" si="5"/>
        <v>0</v>
      </c>
    </row>
    <row r="132" spans="1:5">
      <c r="A132" t="str">
        <f t="shared" si="3"/>
        <v>03</v>
      </c>
      <c r="B132" t="str">
        <f t="shared" si="4"/>
        <v>PE</v>
      </c>
      <c r="C132" t="s">
        <v>225</v>
      </c>
      <c r="D132" t="s">
        <v>293</v>
      </c>
      <c r="E132">
        <f t="shared" ca="1" si="5"/>
        <v>0</v>
      </c>
    </row>
    <row r="133" spans="1:5">
      <c r="A133" t="str">
        <f t="shared" si="3"/>
        <v>04</v>
      </c>
      <c r="B133" t="str">
        <f t="shared" si="4"/>
        <v>PE</v>
      </c>
      <c r="C133" t="s">
        <v>225</v>
      </c>
      <c r="D133" t="s">
        <v>294</v>
      </c>
      <c r="E133">
        <f t="shared" ca="1" si="5"/>
        <v>0</v>
      </c>
    </row>
    <row r="134" spans="1:5">
      <c r="A134" t="str">
        <f t="shared" si="3"/>
        <v>05</v>
      </c>
      <c r="B134" t="str">
        <f t="shared" si="4"/>
        <v>PE</v>
      </c>
      <c r="C134" t="s">
        <v>225</v>
      </c>
      <c r="D134" t="s">
        <v>295</v>
      </c>
      <c r="E134">
        <f t="shared" ca="1" si="5"/>
        <v>0</v>
      </c>
    </row>
    <row r="135" spans="1:5">
      <c r="A135" t="str">
        <f t="shared" si="3"/>
        <v>06</v>
      </c>
      <c r="B135" t="str">
        <f t="shared" si="4"/>
        <v>PE</v>
      </c>
      <c r="C135" t="s">
        <v>225</v>
      </c>
      <c r="D135" t="s">
        <v>296</v>
      </c>
      <c r="E135">
        <f t="shared" ca="1" si="5"/>
        <v>0</v>
      </c>
    </row>
    <row r="136" spans="1:5">
      <c r="A136" t="str">
        <f t="shared" si="3"/>
        <v>09</v>
      </c>
      <c r="B136" t="str">
        <f t="shared" si="4"/>
        <v>PE</v>
      </c>
      <c r="C136" t="s">
        <v>225</v>
      </c>
      <c r="D136" t="s">
        <v>297</v>
      </c>
      <c r="E136">
        <f t="shared" ca="1" si="5"/>
        <v>0</v>
      </c>
    </row>
    <row r="137" spans="1:5">
      <c r="A137" t="str">
        <f t="shared" si="3"/>
        <v>11</v>
      </c>
      <c r="B137" t="str">
        <f t="shared" si="4"/>
        <v>PE</v>
      </c>
      <c r="C137" t="s">
        <v>225</v>
      </c>
      <c r="D137" t="s">
        <v>298</v>
      </c>
      <c r="E137">
        <f t="shared" ca="1" si="5"/>
        <v>0</v>
      </c>
    </row>
    <row r="138" spans="1:5">
      <c r="A138" t="str">
        <f t="shared" ref="A138:A201" si="6">MID(D138,LEN(C138)+2,LEN(D138)-LEN(C138))</f>
        <v>12</v>
      </c>
      <c r="B138" t="str">
        <f t="shared" ref="B138:B201" si="7">IF(ISNUMBER(FIND("PU",D138,1)),"PU",IF(ISNUMBER(FIND("PE-",D138,1)),"PE",0))</f>
        <v>PE</v>
      </c>
      <c r="C138" t="s">
        <v>225</v>
      </c>
      <c r="D138" t="s">
        <v>299</v>
      </c>
      <c r="E138">
        <f t="shared" ref="E138:E201" ca="1" si="8">IFERROR(IF(B138=0,VLOOKUP(C138,INDIRECT($G$5&amp;$H$5),MATCH($A138,INDIRECT($G$5&amp;$I$5),0),0),IF(B138="PE",VLOOKUP(C138,INDIRECT($G$7&amp;$H$7),MATCH($A138,INDIRECT($G$7&amp;$I$7),0),FALSE),VLOOKUP(C138,INDIRECT($G$6&amp;$H$6),MATCH($A138,INDIRECT($G$6&amp;$I$6),0),FALSE))),0)</f>
        <v>0</v>
      </c>
    </row>
    <row r="139" spans="1:5">
      <c r="A139" t="str">
        <f t="shared" si="6"/>
        <v>14</v>
      </c>
      <c r="B139" t="str">
        <f t="shared" si="7"/>
        <v>PE</v>
      </c>
      <c r="C139" t="s">
        <v>225</v>
      </c>
      <c r="D139" t="s">
        <v>300</v>
      </c>
      <c r="E139">
        <f t="shared" ca="1" si="8"/>
        <v>0</v>
      </c>
    </row>
    <row r="140" spans="1:5">
      <c r="A140" t="str">
        <f t="shared" si="6"/>
        <v>01</v>
      </c>
      <c r="B140" t="str">
        <f t="shared" si="7"/>
        <v>PE</v>
      </c>
      <c r="C140" t="s">
        <v>226</v>
      </c>
      <c r="D140" t="s">
        <v>361</v>
      </c>
      <c r="E140">
        <f t="shared" ca="1" si="8"/>
        <v>0</v>
      </c>
    </row>
    <row r="141" spans="1:5">
      <c r="A141" t="str">
        <f t="shared" si="6"/>
        <v>02</v>
      </c>
      <c r="B141" t="str">
        <f t="shared" si="7"/>
        <v>PE</v>
      </c>
      <c r="C141" t="s">
        <v>226</v>
      </c>
      <c r="D141" t="s">
        <v>362</v>
      </c>
      <c r="E141">
        <f t="shared" ca="1" si="8"/>
        <v>0</v>
      </c>
    </row>
    <row r="142" spans="1:5">
      <c r="A142" t="str">
        <f t="shared" si="6"/>
        <v>03</v>
      </c>
      <c r="B142" t="str">
        <f t="shared" si="7"/>
        <v>PE</v>
      </c>
      <c r="C142" t="s">
        <v>226</v>
      </c>
      <c r="D142" t="s">
        <v>363</v>
      </c>
      <c r="E142">
        <f t="shared" ca="1" si="8"/>
        <v>0</v>
      </c>
    </row>
    <row r="143" spans="1:5">
      <c r="A143" t="str">
        <f t="shared" si="6"/>
        <v>04</v>
      </c>
      <c r="B143" t="str">
        <f t="shared" si="7"/>
        <v>PE</v>
      </c>
      <c r="C143" t="s">
        <v>226</v>
      </c>
      <c r="D143" t="s">
        <v>364</v>
      </c>
      <c r="E143">
        <f t="shared" ca="1" si="8"/>
        <v>0</v>
      </c>
    </row>
    <row r="144" spans="1:5">
      <c r="A144" t="str">
        <f t="shared" si="6"/>
        <v>05</v>
      </c>
      <c r="B144" t="str">
        <f t="shared" si="7"/>
        <v>PE</v>
      </c>
      <c r="C144" t="s">
        <v>226</v>
      </c>
      <c r="D144" t="s">
        <v>365</v>
      </c>
      <c r="E144">
        <f t="shared" ca="1" si="8"/>
        <v>0</v>
      </c>
    </row>
    <row r="145" spans="1:5">
      <c r="A145" t="str">
        <f t="shared" si="6"/>
        <v>06</v>
      </c>
      <c r="B145" t="str">
        <f t="shared" si="7"/>
        <v>PE</v>
      </c>
      <c r="C145" t="s">
        <v>226</v>
      </c>
      <c r="D145" t="s">
        <v>366</v>
      </c>
      <c r="E145">
        <f t="shared" ca="1" si="8"/>
        <v>0</v>
      </c>
    </row>
    <row r="146" spans="1:5">
      <c r="A146" t="str">
        <f t="shared" si="6"/>
        <v>09</v>
      </c>
      <c r="B146" t="str">
        <f t="shared" si="7"/>
        <v>PE</v>
      </c>
      <c r="C146" t="s">
        <v>226</v>
      </c>
      <c r="D146" t="s">
        <v>367</v>
      </c>
      <c r="E146">
        <f t="shared" ca="1" si="8"/>
        <v>0</v>
      </c>
    </row>
    <row r="147" spans="1:5">
      <c r="A147" t="str">
        <f t="shared" si="6"/>
        <v>11</v>
      </c>
      <c r="B147" t="str">
        <f t="shared" si="7"/>
        <v>PE</v>
      </c>
      <c r="C147" t="s">
        <v>226</v>
      </c>
      <c r="D147" t="s">
        <v>368</v>
      </c>
      <c r="E147">
        <f t="shared" ca="1" si="8"/>
        <v>0</v>
      </c>
    </row>
    <row r="148" spans="1:5">
      <c r="A148" t="str">
        <f t="shared" si="6"/>
        <v>12</v>
      </c>
      <c r="B148" t="str">
        <f t="shared" si="7"/>
        <v>PE</v>
      </c>
      <c r="C148" t="s">
        <v>226</v>
      </c>
      <c r="D148" t="s">
        <v>369</v>
      </c>
      <c r="E148">
        <f t="shared" ca="1" si="8"/>
        <v>0</v>
      </c>
    </row>
    <row r="149" spans="1:5">
      <c r="A149" t="str">
        <f t="shared" si="6"/>
        <v>14</v>
      </c>
      <c r="B149" t="str">
        <f t="shared" si="7"/>
        <v>PE</v>
      </c>
      <c r="C149" t="s">
        <v>226</v>
      </c>
      <c r="D149" t="s">
        <v>370</v>
      </c>
      <c r="E149">
        <f t="shared" ca="1" si="8"/>
        <v>0</v>
      </c>
    </row>
    <row r="150" spans="1:5">
      <c r="A150" t="str">
        <f t="shared" si="6"/>
        <v>01</v>
      </c>
      <c r="B150" t="str">
        <f t="shared" si="7"/>
        <v>PE</v>
      </c>
      <c r="C150" t="s">
        <v>227</v>
      </c>
      <c r="D150" t="s">
        <v>401</v>
      </c>
      <c r="E150">
        <f t="shared" ca="1" si="8"/>
        <v>0</v>
      </c>
    </row>
    <row r="151" spans="1:5">
      <c r="A151" t="str">
        <f t="shared" si="6"/>
        <v>02</v>
      </c>
      <c r="B151" t="str">
        <f t="shared" si="7"/>
        <v>PE</v>
      </c>
      <c r="C151" t="s">
        <v>227</v>
      </c>
      <c r="D151" t="s">
        <v>402</v>
      </c>
      <c r="E151">
        <f t="shared" ca="1" si="8"/>
        <v>0</v>
      </c>
    </row>
    <row r="152" spans="1:5">
      <c r="A152" t="str">
        <f t="shared" si="6"/>
        <v>03</v>
      </c>
      <c r="B152" t="str">
        <f t="shared" si="7"/>
        <v>PE</v>
      </c>
      <c r="C152" t="s">
        <v>227</v>
      </c>
      <c r="D152" t="s">
        <v>403</v>
      </c>
      <c r="E152">
        <f t="shared" ca="1" si="8"/>
        <v>0</v>
      </c>
    </row>
    <row r="153" spans="1:5">
      <c r="A153" t="str">
        <f t="shared" si="6"/>
        <v>04</v>
      </c>
      <c r="B153" t="str">
        <f t="shared" si="7"/>
        <v>PE</v>
      </c>
      <c r="C153" t="s">
        <v>227</v>
      </c>
      <c r="D153" t="s">
        <v>404</v>
      </c>
      <c r="E153">
        <f t="shared" ca="1" si="8"/>
        <v>0</v>
      </c>
    </row>
    <row r="154" spans="1:5">
      <c r="A154" t="str">
        <f t="shared" si="6"/>
        <v>05</v>
      </c>
      <c r="B154" t="str">
        <f t="shared" si="7"/>
        <v>PE</v>
      </c>
      <c r="C154" t="s">
        <v>227</v>
      </c>
      <c r="D154" t="s">
        <v>405</v>
      </c>
      <c r="E154">
        <f t="shared" ca="1" si="8"/>
        <v>0</v>
      </c>
    </row>
    <row r="155" spans="1:5">
      <c r="A155" t="str">
        <f t="shared" si="6"/>
        <v>06</v>
      </c>
      <c r="B155" t="str">
        <f t="shared" si="7"/>
        <v>PE</v>
      </c>
      <c r="C155" t="s">
        <v>227</v>
      </c>
      <c r="D155" t="s">
        <v>406</v>
      </c>
      <c r="E155">
        <f t="shared" ca="1" si="8"/>
        <v>0</v>
      </c>
    </row>
    <row r="156" spans="1:5">
      <c r="A156" t="str">
        <f t="shared" si="6"/>
        <v>09</v>
      </c>
      <c r="B156" t="str">
        <f t="shared" si="7"/>
        <v>PE</v>
      </c>
      <c r="C156" t="s">
        <v>227</v>
      </c>
      <c r="D156" t="s">
        <v>407</v>
      </c>
      <c r="E156">
        <f t="shared" ca="1" si="8"/>
        <v>0</v>
      </c>
    </row>
    <row r="157" spans="1:5">
      <c r="A157" t="str">
        <f t="shared" si="6"/>
        <v>11</v>
      </c>
      <c r="B157" t="str">
        <f t="shared" si="7"/>
        <v>PE</v>
      </c>
      <c r="C157" t="s">
        <v>227</v>
      </c>
      <c r="D157" t="s">
        <v>408</v>
      </c>
      <c r="E157">
        <f t="shared" ca="1" si="8"/>
        <v>0</v>
      </c>
    </row>
    <row r="158" spans="1:5">
      <c r="A158" t="str">
        <f t="shared" si="6"/>
        <v>12</v>
      </c>
      <c r="B158" t="str">
        <f t="shared" si="7"/>
        <v>PE</v>
      </c>
      <c r="C158" t="s">
        <v>227</v>
      </c>
      <c r="D158" t="s">
        <v>409</v>
      </c>
      <c r="E158">
        <f t="shared" ca="1" si="8"/>
        <v>0</v>
      </c>
    </row>
    <row r="159" spans="1:5">
      <c r="A159" t="str">
        <f t="shared" si="6"/>
        <v>14</v>
      </c>
      <c r="B159" t="str">
        <f t="shared" si="7"/>
        <v>PE</v>
      </c>
      <c r="C159" t="s">
        <v>227</v>
      </c>
      <c r="D159" t="s">
        <v>410</v>
      </c>
      <c r="E159">
        <f t="shared" ca="1" si="8"/>
        <v>0</v>
      </c>
    </row>
    <row r="160" spans="1:5">
      <c r="A160" t="str">
        <f t="shared" si="6"/>
        <v>01</v>
      </c>
      <c r="B160" t="str">
        <f t="shared" si="7"/>
        <v>PE</v>
      </c>
      <c r="C160" t="s">
        <v>228</v>
      </c>
      <c r="D160" t="s">
        <v>411</v>
      </c>
      <c r="E160">
        <f t="shared" ca="1" si="8"/>
        <v>0</v>
      </c>
    </row>
    <row r="161" spans="1:5">
      <c r="A161" t="str">
        <f t="shared" si="6"/>
        <v>02</v>
      </c>
      <c r="B161" t="str">
        <f t="shared" si="7"/>
        <v>PE</v>
      </c>
      <c r="C161" t="s">
        <v>228</v>
      </c>
      <c r="D161" t="s">
        <v>412</v>
      </c>
      <c r="E161">
        <f t="shared" ca="1" si="8"/>
        <v>0</v>
      </c>
    </row>
    <row r="162" spans="1:5">
      <c r="A162" t="str">
        <f t="shared" si="6"/>
        <v>03</v>
      </c>
      <c r="B162" t="str">
        <f t="shared" si="7"/>
        <v>PE</v>
      </c>
      <c r="C162" t="s">
        <v>228</v>
      </c>
      <c r="D162" t="s">
        <v>413</v>
      </c>
      <c r="E162">
        <f t="shared" ca="1" si="8"/>
        <v>0</v>
      </c>
    </row>
    <row r="163" spans="1:5">
      <c r="A163" t="str">
        <f t="shared" si="6"/>
        <v>04</v>
      </c>
      <c r="B163" t="str">
        <f t="shared" si="7"/>
        <v>PE</v>
      </c>
      <c r="C163" t="s">
        <v>228</v>
      </c>
      <c r="D163" t="s">
        <v>414</v>
      </c>
      <c r="E163">
        <f t="shared" ca="1" si="8"/>
        <v>0</v>
      </c>
    </row>
    <row r="164" spans="1:5">
      <c r="A164" t="str">
        <f t="shared" si="6"/>
        <v>05</v>
      </c>
      <c r="B164" t="str">
        <f t="shared" si="7"/>
        <v>PE</v>
      </c>
      <c r="C164" t="s">
        <v>228</v>
      </c>
      <c r="D164" t="s">
        <v>415</v>
      </c>
      <c r="E164">
        <f t="shared" ca="1" si="8"/>
        <v>0</v>
      </c>
    </row>
    <row r="165" spans="1:5">
      <c r="A165" t="str">
        <f t="shared" si="6"/>
        <v>06</v>
      </c>
      <c r="B165" t="str">
        <f t="shared" si="7"/>
        <v>PE</v>
      </c>
      <c r="C165" t="s">
        <v>228</v>
      </c>
      <c r="D165" t="s">
        <v>416</v>
      </c>
      <c r="E165">
        <f t="shared" ca="1" si="8"/>
        <v>0</v>
      </c>
    </row>
    <row r="166" spans="1:5">
      <c r="A166" t="str">
        <f t="shared" si="6"/>
        <v>09</v>
      </c>
      <c r="B166" t="str">
        <f t="shared" si="7"/>
        <v>PE</v>
      </c>
      <c r="C166" t="s">
        <v>228</v>
      </c>
      <c r="D166" t="s">
        <v>417</v>
      </c>
      <c r="E166">
        <f t="shared" ca="1" si="8"/>
        <v>0</v>
      </c>
    </row>
    <row r="167" spans="1:5">
      <c r="A167" t="str">
        <f t="shared" si="6"/>
        <v>11</v>
      </c>
      <c r="B167" t="str">
        <f t="shared" si="7"/>
        <v>PE</v>
      </c>
      <c r="C167" t="s">
        <v>228</v>
      </c>
      <c r="D167" t="s">
        <v>418</v>
      </c>
      <c r="E167">
        <f t="shared" ca="1" si="8"/>
        <v>0</v>
      </c>
    </row>
    <row r="168" spans="1:5">
      <c r="A168" t="str">
        <f t="shared" si="6"/>
        <v>12</v>
      </c>
      <c r="B168" t="str">
        <f t="shared" si="7"/>
        <v>PE</v>
      </c>
      <c r="C168" t="s">
        <v>228</v>
      </c>
      <c r="D168" t="s">
        <v>419</v>
      </c>
      <c r="E168">
        <f t="shared" ca="1" si="8"/>
        <v>0</v>
      </c>
    </row>
    <row r="169" spans="1:5">
      <c r="A169" t="str">
        <f t="shared" si="6"/>
        <v>14</v>
      </c>
      <c r="B169" t="str">
        <f t="shared" si="7"/>
        <v>PE</v>
      </c>
      <c r="C169" t="s">
        <v>228</v>
      </c>
      <c r="D169" t="s">
        <v>420</v>
      </c>
      <c r="E169">
        <f t="shared" ca="1" si="8"/>
        <v>0</v>
      </c>
    </row>
    <row r="170" spans="1:5">
      <c r="A170" t="str">
        <f t="shared" si="6"/>
        <v>01</v>
      </c>
      <c r="B170" t="str">
        <f t="shared" si="7"/>
        <v>PE</v>
      </c>
      <c r="C170" t="s">
        <v>229</v>
      </c>
      <c r="D170" t="s">
        <v>421</v>
      </c>
      <c r="E170">
        <f t="shared" ca="1" si="8"/>
        <v>0</v>
      </c>
    </row>
    <row r="171" spans="1:5">
      <c r="A171" t="str">
        <f t="shared" si="6"/>
        <v>02</v>
      </c>
      <c r="B171" t="str">
        <f t="shared" si="7"/>
        <v>PE</v>
      </c>
      <c r="C171" t="s">
        <v>229</v>
      </c>
      <c r="D171" t="s">
        <v>422</v>
      </c>
      <c r="E171">
        <f t="shared" ca="1" si="8"/>
        <v>0</v>
      </c>
    </row>
    <row r="172" spans="1:5">
      <c r="A172" t="str">
        <f t="shared" si="6"/>
        <v>03</v>
      </c>
      <c r="B172" t="str">
        <f t="shared" si="7"/>
        <v>PE</v>
      </c>
      <c r="C172" t="s">
        <v>229</v>
      </c>
      <c r="D172" t="s">
        <v>423</v>
      </c>
      <c r="E172">
        <f t="shared" ca="1" si="8"/>
        <v>0</v>
      </c>
    </row>
    <row r="173" spans="1:5">
      <c r="A173" t="str">
        <f t="shared" si="6"/>
        <v>04</v>
      </c>
      <c r="B173" t="str">
        <f t="shared" si="7"/>
        <v>PE</v>
      </c>
      <c r="C173" t="s">
        <v>229</v>
      </c>
      <c r="D173" t="s">
        <v>424</v>
      </c>
      <c r="E173">
        <f t="shared" ca="1" si="8"/>
        <v>0</v>
      </c>
    </row>
    <row r="174" spans="1:5">
      <c r="A174" t="str">
        <f t="shared" si="6"/>
        <v>05</v>
      </c>
      <c r="B174" t="str">
        <f t="shared" si="7"/>
        <v>PE</v>
      </c>
      <c r="C174" t="s">
        <v>229</v>
      </c>
      <c r="D174" t="s">
        <v>425</v>
      </c>
      <c r="E174">
        <f t="shared" ca="1" si="8"/>
        <v>0</v>
      </c>
    </row>
    <row r="175" spans="1:5">
      <c r="A175" t="str">
        <f t="shared" si="6"/>
        <v>06</v>
      </c>
      <c r="B175" t="str">
        <f t="shared" si="7"/>
        <v>PE</v>
      </c>
      <c r="C175" t="s">
        <v>229</v>
      </c>
      <c r="D175" t="s">
        <v>426</v>
      </c>
      <c r="E175">
        <f t="shared" ca="1" si="8"/>
        <v>0</v>
      </c>
    </row>
    <row r="176" spans="1:5">
      <c r="A176" t="str">
        <f t="shared" si="6"/>
        <v>09</v>
      </c>
      <c r="B176" t="str">
        <f t="shared" si="7"/>
        <v>PE</v>
      </c>
      <c r="C176" t="s">
        <v>229</v>
      </c>
      <c r="D176" t="s">
        <v>427</v>
      </c>
      <c r="E176">
        <f t="shared" ca="1" si="8"/>
        <v>0</v>
      </c>
    </row>
    <row r="177" spans="1:5">
      <c r="A177" t="str">
        <f t="shared" si="6"/>
        <v>11</v>
      </c>
      <c r="B177" t="str">
        <f t="shared" si="7"/>
        <v>PE</v>
      </c>
      <c r="C177" t="s">
        <v>229</v>
      </c>
      <c r="D177" t="s">
        <v>428</v>
      </c>
      <c r="E177">
        <f t="shared" ca="1" si="8"/>
        <v>0</v>
      </c>
    </row>
    <row r="178" spans="1:5">
      <c r="A178" t="str">
        <f t="shared" si="6"/>
        <v>12</v>
      </c>
      <c r="B178" t="str">
        <f t="shared" si="7"/>
        <v>PE</v>
      </c>
      <c r="C178" t="s">
        <v>229</v>
      </c>
      <c r="D178" t="s">
        <v>429</v>
      </c>
      <c r="E178">
        <f t="shared" ca="1" si="8"/>
        <v>0</v>
      </c>
    </row>
    <row r="179" spans="1:5">
      <c r="A179" t="str">
        <f t="shared" si="6"/>
        <v>14</v>
      </c>
      <c r="B179" t="str">
        <f t="shared" si="7"/>
        <v>PE</v>
      </c>
      <c r="C179" t="s">
        <v>229</v>
      </c>
      <c r="D179" t="s">
        <v>430</v>
      </c>
      <c r="E179">
        <f t="shared" ca="1" si="8"/>
        <v>0</v>
      </c>
    </row>
    <row r="180" spans="1:5">
      <c r="A180" t="str">
        <f t="shared" si="6"/>
        <v>01</v>
      </c>
      <c r="B180" t="str">
        <f t="shared" si="7"/>
        <v>PE</v>
      </c>
      <c r="C180" t="s">
        <v>230</v>
      </c>
      <c r="D180" t="s">
        <v>301</v>
      </c>
      <c r="E180">
        <f t="shared" ca="1" si="8"/>
        <v>0</v>
      </c>
    </row>
    <row r="181" spans="1:5">
      <c r="A181" t="str">
        <f t="shared" si="6"/>
        <v>02</v>
      </c>
      <c r="B181" t="str">
        <f t="shared" si="7"/>
        <v>PE</v>
      </c>
      <c r="C181" t="s">
        <v>230</v>
      </c>
      <c r="D181" t="s">
        <v>302</v>
      </c>
      <c r="E181">
        <f t="shared" ca="1" si="8"/>
        <v>0</v>
      </c>
    </row>
    <row r="182" spans="1:5">
      <c r="A182" t="str">
        <f t="shared" si="6"/>
        <v>03</v>
      </c>
      <c r="B182" t="str">
        <f t="shared" si="7"/>
        <v>PE</v>
      </c>
      <c r="C182" t="s">
        <v>230</v>
      </c>
      <c r="D182" t="s">
        <v>303</v>
      </c>
      <c r="E182">
        <f t="shared" ca="1" si="8"/>
        <v>0</v>
      </c>
    </row>
    <row r="183" spans="1:5">
      <c r="A183" t="str">
        <f t="shared" si="6"/>
        <v>04</v>
      </c>
      <c r="B183" t="str">
        <f t="shared" si="7"/>
        <v>PE</v>
      </c>
      <c r="C183" t="s">
        <v>230</v>
      </c>
      <c r="D183" t="s">
        <v>304</v>
      </c>
      <c r="E183">
        <f t="shared" ca="1" si="8"/>
        <v>0</v>
      </c>
    </row>
    <row r="184" spans="1:5">
      <c r="A184" t="str">
        <f t="shared" si="6"/>
        <v>05</v>
      </c>
      <c r="B184" t="str">
        <f t="shared" si="7"/>
        <v>PE</v>
      </c>
      <c r="C184" t="s">
        <v>230</v>
      </c>
      <c r="D184" t="s">
        <v>305</v>
      </c>
      <c r="E184">
        <f t="shared" ca="1" si="8"/>
        <v>0</v>
      </c>
    </row>
    <row r="185" spans="1:5">
      <c r="A185" t="str">
        <f t="shared" si="6"/>
        <v>06</v>
      </c>
      <c r="B185" t="str">
        <f t="shared" si="7"/>
        <v>PE</v>
      </c>
      <c r="C185" t="s">
        <v>230</v>
      </c>
      <c r="D185" t="s">
        <v>306</v>
      </c>
      <c r="E185">
        <f t="shared" ca="1" si="8"/>
        <v>0</v>
      </c>
    </row>
    <row r="186" spans="1:5">
      <c r="A186" t="str">
        <f t="shared" si="6"/>
        <v>09</v>
      </c>
      <c r="B186" t="str">
        <f t="shared" si="7"/>
        <v>PE</v>
      </c>
      <c r="C186" t="s">
        <v>230</v>
      </c>
      <c r="D186" t="s">
        <v>307</v>
      </c>
      <c r="E186">
        <f t="shared" ca="1" si="8"/>
        <v>0</v>
      </c>
    </row>
    <row r="187" spans="1:5">
      <c r="A187" t="str">
        <f t="shared" si="6"/>
        <v>11</v>
      </c>
      <c r="B187" t="str">
        <f t="shared" si="7"/>
        <v>PE</v>
      </c>
      <c r="C187" t="s">
        <v>230</v>
      </c>
      <c r="D187" t="s">
        <v>308</v>
      </c>
      <c r="E187">
        <f t="shared" ca="1" si="8"/>
        <v>0</v>
      </c>
    </row>
    <row r="188" spans="1:5">
      <c r="A188" t="str">
        <f t="shared" si="6"/>
        <v>12</v>
      </c>
      <c r="B188" t="str">
        <f t="shared" si="7"/>
        <v>PE</v>
      </c>
      <c r="C188" t="s">
        <v>230</v>
      </c>
      <c r="D188" t="s">
        <v>309</v>
      </c>
      <c r="E188">
        <f t="shared" ca="1" si="8"/>
        <v>0</v>
      </c>
    </row>
    <row r="189" spans="1:5">
      <c r="A189" t="str">
        <f t="shared" si="6"/>
        <v>14</v>
      </c>
      <c r="B189" t="str">
        <f t="shared" si="7"/>
        <v>PE</v>
      </c>
      <c r="C189" t="s">
        <v>230</v>
      </c>
      <c r="D189" t="s">
        <v>310</v>
      </c>
      <c r="E189">
        <f t="shared" ca="1" si="8"/>
        <v>0</v>
      </c>
    </row>
    <row r="190" spans="1:5">
      <c r="A190" t="str">
        <f t="shared" si="6"/>
        <v>01</v>
      </c>
      <c r="B190" t="str">
        <f t="shared" si="7"/>
        <v>PE</v>
      </c>
      <c r="C190" t="s">
        <v>231</v>
      </c>
      <c r="D190" t="s">
        <v>441</v>
      </c>
      <c r="E190">
        <f t="shared" ca="1" si="8"/>
        <v>0</v>
      </c>
    </row>
    <row r="191" spans="1:5">
      <c r="A191" t="str">
        <f t="shared" si="6"/>
        <v>02</v>
      </c>
      <c r="B191" t="str">
        <f t="shared" si="7"/>
        <v>PE</v>
      </c>
      <c r="C191" t="s">
        <v>231</v>
      </c>
      <c r="D191" t="s">
        <v>442</v>
      </c>
      <c r="E191">
        <f t="shared" ca="1" si="8"/>
        <v>0</v>
      </c>
    </row>
    <row r="192" spans="1:5">
      <c r="A192" t="str">
        <f t="shared" si="6"/>
        <v>03</v>
      </c>
      <c r="B192" t="str">
        <f t="shared" si="7"/>
        <v>PE</v>
      </c>
      <c r="C192" t="s">
        <v>231</v>
      </c>
      <c r="D192" t="s">
        <v>443</v>
      </c>
      <c r="E192">
        <f t="shared" ca="1" si="8"/>
        <v>0</v>
      </c>
    </row>
    <row r="193" spans="1:5">
      <c r="A193" t="str">
        <f t="shared" si="6"/>
        <v>04</v>
      </c>
      <c r="B193" t="str">
        <f t="shared" si="7"/>
        <v>PE</v>
      </c>
      <c r="C193" t="s">
        <v>231</v>
      </c>
      <c r="D193" t="s">
        <v>444</v>
      </c>
      <c r="E193">
        <f t="shared" ca="1" si="8"/>
        <v>0</v>
      </c>
    </row>
    <row r="194" spans="1:5">
      <c r="A194" t="str">
        <f t="shared" si="6"/>
        <v>05</v>
      </c>
      <c r="B194" t="str">
        <f t="shared" si="7"/>
        <v>PE</v>
      </c>
      <c r="C194" t="s">
        <v>231</v>
      </c>
      <c r="D194" t="s">
        <v>445</v>
      </c>
      <c r="E194">
        <f t="shared" ca="1" si="8"/>
        <v>0</v>
      </c>
    </row>
    <row r="195" spans="1:5">
      <c r="A195" t="str">
        <f t="shared" si="6"/>
        <v>06</v>
      </c>
      <c r="B195" t="str">
        <f t="shared" si="7"/>
        <v>PE</v>
      </c>
      <c r="C195" t="s">
        <v>231</v>
      </c>
      <c r="D195" t="s">
        <v>446</v>
      </c>
      <c r="E195">
        <f t="shared" ca="1" si="8"/>
        <v>0</v>
      </c>
    </row>
    <row r="196" spans="1:5">
      <c r="A196" t="str">
        <f t="shared" si="6"/>
        <v>09</v>
      </c>
      <c r="B196" t="str">
        <f t="shared" si="7"/>
        <v>PE</v>
      </c>
      <c r="C196" t="s">
        <v>231</v>
      </c>
      <c r="D196" t="s">
        <v>447</v>
      </c>
      <c r="E196">
        <f t="shared" ca="1" si="8"/>
        <v>0</v>
      </c>
    </row>
    <row r="197" spans="1:5">
      <c r="A197" t="str">
        <f t="shared" si="6"/>
        <v>11</v>
      </c>
      <c r="B197" t="str">
        <f t="shared" si="7"/>
        <v>PE</v>
      </c>
      <c r="C197" t="s">
        <v>231</v>
      </c>
      <c r="D197" t="s">
        <v>448</v>
      </c>
      <c r="E197">
        <f t="shared" ca="1" si="8"/>
        <v>0</v>
      </c>
    </row>
    <row r="198" spans="1:5">
      <c r="A198" t="str">
        <f t="shared" si="6"/>
        <v>12</v>
      </c>
      <c r="B198" t="str">
        <f t="shared" si="7"/>
        <v>PE</v>
      </c>
      <c r="C198" t="s">
        <v>231</v>
      </c>
      <c r="D198" t="s">
        <v>449</v>
      </c>
      <c r="E198">
        <f t="shared" ca="1" si="8"/>
        <v>0</v>
      </c>
    </row>
    <row r="199" spans="1:5">
      <c r="A199" t="str">
        <f t="shared" si="6"/>
        <v>14</v>
      </c>
      <c r="B199" t="str">
        <f t="shared" si="7"/>
        <v>PE</v>
      </c>
      <c r="C199" t="s">
        <v>231</v>
      </c>
      <c r="D199" t="s">
        <v>450</v>
      </c>
      <c r="E199">
        <f t="shared" ca="1" si="8"/>
        <v>0</v>
      </c>
    </row>
    <row r="200" spans="1:5">
      <c r="A200" t="str">
        <f t="shared" si="6"/>
        <v>01</v>
      </c>
      <c r="B200" t="str">
        <f t="shared" si="7"/>
        <v>PE</v>
      </c>
      <c r="C200" t="s">
        <v>232</v>
      </c>
      <c r="D200" t="s">
        <v>311</v>
      </c>
      <c r="E200">
        <f t="shared" ca="1" si="8"/>
        <v>0</v>
      </c>
    </row>
    <row r="201" spans="1:5">
      <c r="A201" t="str">
        <f t="shared" si="6"/>
        <v>02</v>
      </c>
      <c r="B201" t="str">
        <f t="shared" si="7"/>
        <v>PE</v>
      </c>
      <c r="C201" t="s">
        <v>232</v>
      </c>
      <c r="D201" t="s">
        <v>312</v>
      </c>
      <c r="E201">
        <f t="shared" ca="1" si="8"/>
        <v>0</v>
      </c>
    </row>
    <row r="202" spans="1:5">
      <c r="A202" t="str">
        <f t="shared" ref="A202:A265" si="9">MID(D202,LEN(C202)+2,LEN(D202)-LEN(C202))</f>
        <v>03</v>
      </c>
      <c r="B202" t="str">
        <f t="shared" ref="B202:B265" si="10">IF(ISNUMBER(FIND("PU",D202,1)),"PU",IF(ISNUMBER(FIND("PE-",D202,1)),"PE",0))</f>
        <v>PE</v>
      </c>
      <c r="C202" t="s">
        <v>232</v>
      </c>
      <c r="D202" t="s">
        <v>313</v>
      </c>
      <c r="E202">
        <f t="shared" ref="E202:E265" ca="1" si="11">IFERROR(IF(B202=0,VLOOKUP(C202,INDIRECT($G$5&amp;$H$5),MATCH($A202,INDIRECT($G$5&amp;$I$5),0),0),IF(B202="PE",VLOOKUP(C202,INDIRECT($G$7&amp;$H$7),MATCH($A202,INDIRECT($G$7&amp;$I$7),0),FALSE),VLOOKUP(C202,INDIRECT($G$6&amp;$H$6),MATCH($A202,INDIRECT($G$6&amp;$I$6),0),FALSE))),0)</f>
        <v>0</v>
      </c>
    </row>
    <row r="203" spans="1:5">
      <c r="A203" t="str">
        <f t="shared" si="9"/>
        <v>04</v>
      </c>
      <c r="B203" t="str">
        <f t="shared" si="10"/>
        <v>PE</v>
      </c>
      <c r="C203" t="s">
        <v>232</v>
      </c>
      <c r="D203" t="s">
        <v>314</v>
      </c>
      <c r="E203">
        <f t="shared" ca="1" si="11"/>
        <v>0</v>
      </c>
    </row>
    <row r="204" spans="1:5">
      <c r="A204" t="str">
        <f t="shared" si="9"/>
        <v>05</v>
      </c>
      <c r="B204" t="str">
        <f t="shared" si="10"/>
        <v>PE</v>
      </c>
      <c r="C204" t="s">
        <v>232</v>
      </c>
      <c r="D204" t="s">
        <v>315</v>
      </c>
      <c r="E204">
        <f t="shared" ca="1" si="11"/>
        <v>0</v>
      </c>
    </row>
    <row r="205" spans="1:5">
      <c r="A205" t="str">
        <f t="shared" si="9"/>
        <v>06</v>
      </c>
      <c r="B205" t="str">
        <f t="shared" si="10"/>
        <v>PE</v>
      </c>
      <c r="C205" t="s">
        <v>232</v>
      </c>
      <c r="D205" t="s">
        <v>316</v>
      </c>
      <c r="E205">
        <f t="shared" ca="1" si="11"/>
        <v>0</v>
      </c>
    </row>
    <row r="206" spans="1:5">
      <c r="A206" t="str">
        <f t="shared" si="9"/>
        <v>09</v>
      </c>
      <c r="B206" t="str">
        <f t="shared" si="10"/>
        <v>PE</v>
      </c>
      <c r="C206" t="s">
        <v>232</v>
      </c>
      <c r="D206" t="s">
        <v>317</v>
      </c>
      <c r="E206">
        <f t="shared" ca="1" si="11"/>
        <v>0</v>
      </c>
    </row>
    <row r="207" spans="1:5">
      <c r="A207" t="str">
        <f t="shared" si="9"/>
        <v>11</v>
      </c>
      <c r="B207" t="str">
        <f t="shared" si="10"/>
        <v>PE</v>
      </c>
      <c r="C207" t="s">
        <v>232</v>
      </c>
      <c r="D207" t="s">
        <v>318</v>
      </c>
      <c r="E207">
        <f t="shared" ca="1" si="11"/>
        <v>0</v>
      </c>
    </row>
    <row r="208" spans="1:5">
      <c r="A208" t="str">
        <f t="shared" si="9"/>
        <v>12</v>
      </c>
      <c r="B208" t="str">
        <f t="shared" si="10"/>
        <v>PE</v>
      </c>
      <c r="C208" t="s">
        <v>232</v>
      </c>
      <c r="D208" t="s">
        <v>319</v>
      </c>
      <c r="E208">
        <f t="shared" ca="1" si="11"/>
        <v>0</v>
      </c>
    </row>
    <row r="209" spans="1:5">
      <c r="A209" t="str">
        <f t="shared" si="9"/>
        <v>14</v>
      </c>
      <c r="B209" t="str">
        <f t="shared" si="10"/>
        <v>PE</v>
      </c>
      <c r="C209" t="s">
        <v>232</v>
      </c>
      <c r="D209" t="s">
        <v>320</v>
      </c>
      <c r="E209">
        <f t="shared" ca="1" si="11"/>
        <v>0</v>
      </c>
    </row>
    <row r="210" spans="1:5">
      <c r="A210" t="str">
        <f t="shared" si="9"/>
        <v>01</v>
      </c>
      <c r="B210" t="str">
        <f t="shared" si="10"/>
        <v>PE</v>
      </c>
      <c r="C210" t="s">
        <v>233</v>
      </c>
      <c r="D210" t="s">
        <v>439</v>
      </c>
      <c r="E210">
        <f t="shared" ca="1" si="11"/>
        <v>0</v>
      </c>
    </row>
    <row r="211" spans="1:5">
      <c r="A211" t="str">
        <f t="shared" si="9"/>
        <v>02</v>
      </c>
      <c r="B211" t="str">
        <f t="shared" si="10"/>
        <v>PE</v>
      </c>
      <c r="C211" t="s">
        <v>233</v>
      </c>
      <c r="D211" t="s">
        <v>431</v>
      </c>
      <c r="E211">
        <f t="shared" ca="1" si="11"/>
        <v>0</v>
      </c>
    </row>
    <row r="212" spans="1:5">
      <c r="A212" t="str">
        <f t="shared" si="9"/>
        <v>03</v>
      </c>
      <c r="B212" t="str">
        <f t="shared" si="10"/>
        <v>PE</v>
      </c>
      <c r="C212" t="s">
        <v>233</v>
      </c>
      <c r="D212" t="s">
        <v>432</v>
      </c>
      <c r="E212">
        <f t="shared" ca="1" si="11"/>
        <v>0</v>
      </c>
    </row>
    <row r="213" spans="1:5">
      <c r="A213" t="str">
        <f t="shared" si="9"/>
        <v>04</v>
      </c>
      <c r="B213" t="str">
        <f t="shared" si="10"/>
        <v>PE</v>
      </c>
      <c r="C213" t="s">
        <v>233</v>
      </c>
      <c r="D213" t="s">
        <v>433</v>
      </c>
      <c r="E213">
        <f t="shared" ca="1" si="11"/>
        <v>0</v>
      </c>
    </row>
    <row r="214" spans="1:5">
      <c r="A214" t="str">
        <f t="shared" si="9"/>
        <v>05</v>
      </c>
      <c r="B214" t="str">
        <f t="shared" si="10"/>
        <v>PE</v>
      </c>
      <c r="C214" t="s">
        <v>233</v>
      </c>
      <c r="D214" t="s">
        <v>434</v>
      </c>
      <c r="E214">
        <f t="shared" ca="1" si="11"/>
        <v>0</v>
      </c>
    </row>
    <row r="215" spans="1:5">
      <c r="A215" t="str">
        <f t="shared" si="9"/>
        <v>06</v>
      </c>
      <c r="B215" t="str">
        <f t="shared" si="10"/>
        <v>PE</v>
      </c>
      <c r="C215" t="s">
        <v>233</v>
      </c>
      <c r="D215" t="s">
        <v>435</v>
      </c>
      <c r="E215">
        <f t="shared" ca="1" si="11"/>
        <v>0</v>
      </c>
    </row>
    <row r="216" spans="1:5">
      <c r="A216" t="str">
        <f t="shared" si="9"/>
        <v>09</v>
      </c>
      <c r="B216" t="str">
        <f t="shared" si="10"/>
        <v>PE</v>
      </c>
      <c r="C216" t="s">
        <v>233</v>
      </c>
      <c r="D216" t="s">
        <v>436</v>
      </c>
      <c r="E216">
        <f t="shared" ca="1" si="11"/>
        <v>0</v>
      </c>
    </row>
    <row r="217" spans="1:5">
      <c r="A217" t="str">
        <f t="shared" si="9"/>
        <v>11</v>
      </c>
      <c r="B217" t="str">
        <f t="shared" si="10"/>
        <v>PE</v>
      </c>
      <c r="C217" t="s">
        <v>233</v>
      </c>
      <c r="D217" t="s">
        <v>437</v>
      </c>
      <c r="E217">
        <f t="shared" ca="1" si="11"/>
        <v>0</v>
      </c>
    </row>
    <row r="218" spans="1:5">
      <c r="A218" t="str">
        <f t="shared" si="9"/>
        <v>12</v>
      </c>
      <c r="B218" t="str">
        <f t="shared" si="10"/>
        <v>PE</v>
      </c>
      <c r="C218" t="s">
        <v>233</v>
      </c>
      <c r="D218" t="s">
        <v>438</v>
      </c>
      <c r="E218">
        <f t="shared" ca="1" si="11"/>
        <v>0</v>
      </c>
    </row>
    <row r="219" spans="1:5">
      <c r="A219" t="str">
        <f t="shared" si="9"/>
        <v>14</v>
      </c>
      <c r="B219" t="str">
        <f t="shared" si="10"/>
        <v>PE</v>
      </c>
      <c r="C219" t="s">
        <v>233</v>
      </c>
      <c r="D219" t="s">
        <v>440</v>
      </c>
      <c r="E219">
        <f t="shared" ca="1" si="11"/>
        <v>0</v>
      </c>
    </row>
    <row r="220" spans="1:5">
      <c r="A220" t="str">
        <f t="shared" si="9"/>
        <v/>
      </c>
      <c r="B220">
        <f t="shared" si="10"/>
        <v>0</v>
      </c>
      <c r="E220">
        <f t="shared" ca="1" si="11"/>
        <v>0</v>
      </c>
    </row>
    <row r="221" spans="1:5">
      <c r="A221" t="str">
        <f t="shared" si="9"/>
        <v/>
      </c>
      <c r="B221">
        <f t="shared" si="10"/>
        <v>0</v>
      </c>
      <c r="E221">
        <f t="shared" ca="1" si="11"/>
        <v>0</v>
      </c>
    </row>
    <row r="222" spans="1:5">
      <c r="A222" t="str">
        <f t="shared" si="9"/>
        <v/>
      </c>
      <c r="B222">
        <f t="shared" si="10"/>
        <v>0</v>
      </c>
      <c r="E222">
        <f t="shared" ca="1" si="11"/>
        <v>0</v>
      </c>
    </row>
    <row r="223" spans="1:5">
      <c r="A223" t="str">
        <f t="shared" si="9"/>
        <v/>
      </c>
      <c r="B223">
        <f t="shared" si="10"/>
        <v>0</v>
      </c>
      <c r="E223">
        <f t="shared" ca="1" si="11"/>
        <v>0</v>
      </c>
    </row>
    <row r="224" spans="1:5">
      <c r="A224" t="str">
        <f t="shared" si="9"/>
        <v/>
      </c>
      <c r="B224">
        <f t="shared" si="10"/>
        <v>0</v>
      </c>
      <c r="E224">
        <f t="shared" ca="1" si="11"/>
        <v>0</v>
      </c>
    </row>
    <row r="225" spans="1:5">
      <c r="A225" t="str">
        <f t="shared" si="9"/>
        <v/>
      </c>
      <c r="B225">
        <f t="shared" si="10"/>
        <v>0</v>
      </c>
      <c r="E225">
        <f t="shared" ca="1" si="11"/>
        <v>0</v>
      </c>
    </row>
    <row r="226" spans="1:5">
      <c r="A226" t="str">
        <f t="shared" si="9"/>
        <v/>
      </c>
      <c r="B226">
        <f t="shared" si="10"/>
        <v>0</v>
      </c>
      <c r="E226">
        <f t="shared" ca="1" si="11"/>
        <v>0</v>
      </c>
    </row>
    <row r="227" spans="1:5">
      <c r="A227" t="str">
        <f t="shared" si="9"/>
        <v/>
      </c>
      <c r="B227">
        <f t="shared" si="10"/>
        <v>0</v>
      </c>
      <c r="E227">
        <f t="shared" ca="1" si="11"/>
        <v>0</v>
      </c>
    </row>
    <row r="228" spans="1:5">
      <c r="A228" t="str">
        <f t="shared" si="9"/>
        <v/>
      </c>
      <c r="B228">
        <f t="shared" si="10"/>
        <v>0</v>
      </c>
      <c r="E228">
        <f t="shared" ca="1" si="11"/>
        <v>0</v>
      </c>
    </row>
    <row r="229" spans="1:5">
      <c r="A229" t="str">
        <f t="shared" si="9"/>
        <v/>
      </c>
      <c r="B229">
        <f t="shared" si="10"/>
        <v>0</v>
      </c>
      <c r="E229">
        <f t="shared" ca="1" si="11"/>
        <v>0</v>
      </c>
    </row>
    <row r="230" spans="1:5">
      <c r="A230" t="str">
        <f t="shared" si="9"/>
        <v/>
      </c>
      <c r="B230">
        <f t="shared" si="10"/>
        <v>0</v>
      </c>
      <c r="E230">
        <f t="shared" ca="1" si="11"/>
        <v>0</v>
      </c>
    </row>
    <row r="231" spans="1:5">
      <c r="A231" t="str">
        <f t="shared" si="9"/>
        <v/>
      </c>
      <c r="B231">
        <f t="shared" si="10"/>
        <v>0</v>
      </c>
      <c r="E231">
        <f t="shared" ca="1" si="11"/>
        <v>0</v>
      </c>
    </row>
    <row r="232" spans="1:5">
      <c r="A232" t="str">
        <f t="shared" si="9"/>
        <v/>
      </c>
      <c r="B232">
        <f t="shared" si="10"/>
        <v>0</v>
      </c>
      <c r="E232">
        <f t="shared" ca="1" si="11"/>
        <v>0</v>
      </c>
    </row>
    <row r="233" spans="1:5">
      <c r="A233" t="str">
        <f t="shared" si="9"/>
        <v/>
      </c>
      <c r="B233">
        <f t="shared" si="10"/>
        <v>0</v>
      </c>
      <c r="E233">
        <f t="shared" ca="1" si="11"/>
        <v>0</v>
      </c>
    </row>
    <row r="234" spans="1:5">
      <c r="A234" t="str">
        <f t="shared" si="9"/>
        <v/>
      </c>
      <c r="B234">
        <f t="shared" si="10"/>
        <v>0</v>
      </c>
      <c r="E234">
        <f t="shared" ca="1" si="11"/>
        <v>0</v>
      </c>
    </row>
    <row r="235" spans="1:5">
      <c r="A235" t="str">
        <f t="shared" si="9"/>
        <v/>
      </c>
      <c r="B235">
        <f t="shared" si="10"/>
        <v>0</v>
      </c>
      <c r="E235">
        <f t="shared" ca="1" si="11"/>
        <v>0</v>
      </c>
    </row>
    <row r="236" spans="1:5">
      <c r="A236" t="str">
        <f t="shared" si="9"/>
        <v/>
      </c>
      <c r="B236">
        <f t="shared" si="10"/>
        <v>0</v>
      </c>
      <c r="E236">
        <f t="shared" ca="1" si="11"/>
        <v>0</v>
      </c>
    </row>
    <row r="237" spans="1:5">
      <c r="A237" t="str">
        <f t="shared" si="9"/>
        <v/>
      </c>
      <c r="B237">
        <f t="shared" si="10"/>
        <v>0</v>
      </c>
      <c r="E237">
        <f t="shared" ca="1" si="11"/>
        <v>0</v>
      </c>
    </row>
    <row r="238" spans="1:5">
      <c r="A238" t="str">
        <f t="shared" si="9"/>
        <v/>
      </c>
      <c r="B238">
        <f t="shared" si="10"/>
        <v>0</v>
      </c>
      <c r="E238">
        <f t="shared" ca="1" si="11"/>
        <v>0</v>
      </c>
    </row>
    <row r="239" spans="1:5">
      <c r="A239" t="str">
        <f t="shared" si="9"/>
        <v/>
      </c>
      <c r="B239">
        <f t="shared" si="10"/>
        <v>0</v>
      </c>
      <c r="E239">
        <f t="shared" ca="1" si="11"/>
        <v>0</v>
      </c>
    </row>
    <row r="240" spans="1:5">
      <c r="A240" t="str">
        <f t="shared" si="9"/>
        <v/>
      </c>
      <c r="B240">
        <f t="shared" si="10"/>
        <v>0</v>
      </c>
      <c r="E240">
        <f t="shared" ca="1" si="11"/>
        <v>0</v>
      </c>
    </row>
    <row r="241" spans="1:5">
      <c r="A241" t="str">
        <f t="shared" si="9"/>
        <v/>
      </c>
      <c r="B241">
        <f t="shared" si="10"/>
        <v>0</v>
      </c>
      <c r="E241">
        <f t="shared" ca="1" si="11"/>
        <v>0</v>
      </c>
    </row>
    <row r="242" spans="1:5">
      <c r="A242" t="str">
        <f t="shared" si="9"/>
        <v/>
      </c>
      <c r="B242">
        <f t="shared" si="10"/>
        <v>0</v>
      </c>
      <c r="E242">
        <f t="shared" ca="1" si="11"/>
        <v>0</v>
      </c>
    </row>
    <row r="243" spans="1:5">
      <c r="A243" t="str">
        <f t="shared" si="9"/>
        <v/>
      </c>
      <c r="B243">
        <f t="shared" si="10"/>
        <v>0</v>
      </c>
      <c r="E243">
        <f t="shared" ca="1" si="11"/>
        <v>0</v>
      </c>
    </row>
    <row r="244" spans="1:5">
      <c r="A244" t="str">
        <f t="shared" si="9"/>
        <v/>
      </c>
      <c r="B244">
        <f t="shared" si="10"/>
        <v>0</v>
      </c>
      <c r="E244">
        <f t="shared" ca="1" si="11"/>
        <v>0</v>
      </c>
    </row>
    <row r="245" spans="1:5">
      <c r="A245" t="str">
        <f t="shared" si="9"/>
        <v/>
      </c>
      <c r="B245">
        <f t="shared" si="10"/>
        <v>0</v>
      </c>
      <c r="E245">
        <f t="shared" ca="1" si="11"/>
        <v>0</v>
      </c>
    </row>
    <row r="246" spans="1:5">
      <c r="A246" t="str">
        <f t="shared" si="9"/>
        <v/>
      </c>
      <c r="B246">
        <f t="shared" si="10"/>
        <v>0</v>
      </c>
      <c r="E246">
        <f t="shared" ca="1" si="11"/>
        <v>0</v>
      </c>
    </row>
    <row r="247" spans="1:5">
      <c r="A247" t="str">
        <f t="shared" si="9"/>
        <v/>
      </c>
      <c r="B247">
        <f t="shared" si="10"/>
        <v>0</v>
      </c>
      <c r="E247">
        <f t="shared" ca="1" si="11"/>
        <v>0</v>
      </c>
    </row>
    <row r="248" spans="1:5">
      <c r="A248" t="str">
        <f t="shared" si="9"/>
        <v/>
      </c>
      <c r="B248">
        <f t="shared" si="10"/>
        <v>0</v>
      </c>
      <c r="E248">
        <f t="shared" ca="1" si="11"/>
        <v>0</v>
      </c>
    </row>
    <row r="249" spans="1:5">
      <c r="A249" t="str">
        <f t="shared" si="9"/>
        <v/>
      </c>
      <c r="B249">
        <f t="shared" si="10"/>
        <v>0</v>
      </c>
      <c r="E249">
        <f t="shared" ca="1" si="11"/>
        <v>0</v>
      </c>
    </row>
    <row r="250" spans="1:5">
      <c r="A250" t="str">
        <f t="shared" si="9"/>
        <v/>
      </c>
      <c r="B250">
        <f t="shared" si="10"/>
        <v>0</v>
      </c>
      <c r="E250">
        <f t="shared" ca="1" si="11"/>
        <v>0</v>
      </c>
    </row>
    <row r="251" spans="1:5">
      <c r="A251" t="str">
        <f t="shared" si="9"/>
        <v/>
      </c>
      <c r="B251">
        <f t="shared" si="10"/>
        <v>0</v>
      </c>
      <c r="E251">
        <f t="shared" ca="1" si="11"/>
        <v>0</v>
      </c>
    </row>
    <row r="252" spans="1:5">
      <c r="A252" t="str">
        <f t="shared" si="9"/>
        <v/>
      </c>
      <c r="B252">
        <f t="shared" si="10"/>
        <v>0</v>
      </c>
      <c r="E252">
        <f t="shared" ca="1" si="11"/>
        <v>0</v>
      </c>
    </row>
    <row r="253" spans="1:5">
      <c r="A253" t="str">
        <f t="shared" si="9"/>
        <v/>
      </c>
      <c r="B253">
        <f t="shared" si="10"/>
        <v>0</v>
      </c>
      <c r="E253">
        <f t="shared" ca="1" si="11"/>
        <v>0</v>
      </c>
    </row>
    <row r="254" spans="1:5">
      <c r="A254" t="str">
        <f t="shared" si="9"/>
        <v/>
      </c>
      <c r="B254">
        <f t="shared" si="10"/>
        <v>0</v>
      </c>
      <c r="E254">
        <f t="shared" ca="1" si="11"/>
        <v>0</v>
      </c>
    </row>
    <row r="255" spans="1:5">
      <c r="A255" t="str">
        <f t="shared" si="9"/>
        <v/>
      </c>
      <c r="B255">
        <f t="shared" si="10"/>
        <v>0</v>
      </c>
      <c r="E255">
        <f t="shared" ca="1" si="11"/>
        <v>0</v>
      </c>
    </row>
    <row r="256" spans="1:5">
      <c r="A256" t="str">
        <f t="shared" si="9"/>
        <v/>
      </c>
      <c r="B256">
        <f t="shared" si="10"/>
        <v>0</v>
      </c>
      <c r="E256">
        <f t="shared" ca="1" si="11"/>
        <v>0</v>
      </c>
    </row>
    <row r="257" spans="1:5">
      <c r="A257" t="str">
        <f t="shared" si="9"/>
        <v/>
      </c>
      <c r="B257">
        <f t="shared" si="10"/>
        <v>0</v>
      </c>
      <c r="E257">
        <f t="shared" ca="1" si="11"/>
        <v>0</v>
      </c>
    </row>
    <row r="258" spans="1:5">
      <c r="A258" t="str">
        <f t="shared" si="9"/>
        <v/>
      </c>
      <c r="B258">
        <f t="shared" si="10"/>
        <v>0</v>
      </c>
      <c r="E258">
        <f t="shared" ca="1" si="11"/>
        <v>0</v>
      </c>
    </row>
    <row r="259" spans="1:5">
      <c r="A259" t="str">
        <f t="shared" si="9"/>
        <v/>
      </c>
      <c r="B259">
        <f t="shared" si="10"/>
        <v>0</v>
      </c>
      <c r="E259">
        <f t="shared" ca="1" si="11"/>
        <v>0</v>
      </c>
    </row>
    <row r="260" spans="1:5">
      <c r="A260" t="str">
        <f t="shared" si="9"/>
        <v/>
      </c>
      <c r="B260">
        <f t="shared" si="10"/>
        <v>0</v>
      </c>
      <c r="E260">
        <f t="shared" ca="1" si="11"/>
        <v>0</v>
      </c>
    </row>
    <row r="261" spans="1:5">
      <c r="A261" t="str">
        <f t="shared" si="9"/>
        <v/>
      </c>
      <c r="B261">
        <f t="shared" si="10"/>
        <v>0</v>
      </c>
      <c r="E261">
        <f t="shared" ca="1" si="11"/>
        <v>0</v>
      </c>
    </row>
    <row r="262" spans="1:5">
      <c r="A262" t="str">
        <f t="shared" si="9"/>
        <v/>
      </c>
      <c r="B262">
        <f t="shared" si="10"/>
        <v>0</v>
      </c>
      <c r="E262">
        <f t="shared" ca="1" si="11"/>
        <v>0</v>
      </c>
    </row>
    <row r="263" spans="1:5">
      <c r="A263" t="str">
        <f t="shared" si="9"/>
        <v/>
      </c>
      <c r="B263">
        <f t="shared" si="10"/>
        <v>0</v>
      </c>
      <c r="E263">
        <f t="shared" ca="1" si="11"/>
        <v>0</v>
      </c>
    </row>
    <row r="264" spans="1:5">
      <c r="A264" t="str">
        <f t="shared" si="9"/>
        <v/>
      </c>
      <c r="B264">
        <f t="shared" si="10"/>
        <v>0</v>
      </c>
      <c r="E264">
        <f t="shared" ca="1" si="11"/>
        <v>0</v>
      </c>
    </row>
    <row r="265" spans="1:5">
      <c r="A265" t="str">
        <f t="shared" si="9"/>
        <v/>
      </c>
      <c r="B265">
        <f t="shared" si="10"/>
        <v>0</v>
      </c>
      <c r="E265">
        <f t="shared" ca="1" si="11"/>
        <v>0</v>
      </c>
    </row>
    <row r="266" spans="1:5">
      <c r="A266" t="str">
        <f t="shared" ref="A266:A329" si="12">MID(D266,LEN(C266)+2,LEN(D266)-LEN(C266))</f>
        <v/>
      </c>
      <c r="B266">
        <f t="shared" ref="B266:B329" si="13">IF(ISNUMBER(FIND("PU",D266,1)),"PU",IF(ISNUMBER(FIND("PE-",D266,1)),"PE",0))</f>
        <v>0</v>
      </c>
      <c r="E266">
        <f t="shared" ref="E266:E329" ca="1" si="14">IFERROR(IF(B266=0,VLOOKUP(C266,INDIRECT($G$5&amp;$H$5),MATCH($A266,INDIRECT($G$5&amp;$I$5),0),0),IF(B266="PE",VLOOKUP(C266,INDIRECT($G$7&amp;$H$7),MATCH($A266,INDIRECT($G$7&amp;$I$7),0),FALSE),VLOOKUP(C266,INDIRECT($G$6&amp;$H$6),MATCH($A266,INDIRECT($G$6&amp;$I$6),0),FALSE))),0)</f>
        <v>0</v>
      </c>
    </row>
    <row r="267" spans="1:5">
      <c r="A267" t="str">
        <f t="shared" si="12"/>
        <v/>
      </c>
      <c r="B267">
        <f t="shared" si="13"/>
        <v>0</v>
      </c>
      <c r="E267">
        <f t="shared" ca="1" si="14"/>
        <v>0</v>
      </c>
    </row>
    <row r="268" spans="1:5">
      <c r="A268" t="str">
        <f t="shared" si="12"/>
        <v/>
      </c>
      <c r="B268">
        <f t="shared" si="13"/>
        <v>0</v>
      </c>
      <c r="E268">
        <f t="shared" ca="1" si="14"/>
        <v>0</v>
      </c>
    </row>
    <row r="269" spans="1:5">
      <c r="A269" t="str">
        <f t="shared" si="12"/>
        <v/>
      </c>
      <c r="B269">
        <f t="shared" si="13"/>
        <v>0</v>
      </c>
      <c r="E269">
        <f t="shared" ca="1" si="14"/>
        <v>0</v>
      </c>
    </row>
    <row r="270" spans="1:5">
      <c r="A270" t="str">
        <f t="shared" si="12"/>
        <v/>
      </c>
      <c r="B270">
        <f t="shared" si="13"/>
        <v>0</v>
      </c>
      <c r="E270">
        <f t="shared" ca="1" si="14"/>
        <v>0</v>
      </c>
    </row>
    <row r="271" spans="1:5">
      <c r="A271" t="str">
        <f t="shared" si="12"/>
        <v/>
      </c>
      <c r="B271">
        <f t="shared" si="13"/>
        <v>0</v>
      </c>
      <c r="E271">
        <f t="shared" ca="1" si="14"/>
        <v>0</v>
      </c>
    </row>
    <row r="272" spans="1:5">
      <c r="A272" t="str">
        <f t="shared" si="12"/>
        <v/>
      </c>
      <c r="B272">
        <f t="shared" si="13"/>
        <v>0</v>
      </c>
      <c r="E272">
        <f t="shared" ca="1" si="14"/>
        <v>0</v>
      </c>
    </row>
    <row r="273" spans="1:5">
      <c r="A273" t="str">
        <f t="shared" si="12"/>
        <v/>
      </c>
      <c r="B273">
        <f t="shared" si="13"/>
        <v>0</v>
      </c>
      <c r="E273">
        <f t="shared" ca="1" si="14"/>
        <v>0</v>
      </c>
    </row>
    <row r="274" spans="1:5">
      <c r="A274" t="str">
        <f t="shared" si="12"/>
        <v/>
      </c>
      <c r="B274">
        <f t="shared" si="13"/>
        <v>0</v>
      </c>
      <c r="E274">
        <f t="shared" ca="1" si="14"/>
        <v>0</v>
      </c>
    </row>
    <row r="275" spans="1:5">
      <c r="A275" t="str">
        <f t="shared" si="12"/>
        <v/>
      </c>
      <c r="B275">
        <f t="shared" si="13"/>
        <v>0</v>
      </c>
      <c r="E275">
        <f t="shared" ca="1" si="14"/>
        <v>0</v>
      </c>
    </row>
    <row r="276" spans="1:5">
      <c r="A276" t="str">
        <f t="shared" si="12"/>
        <v/>
      </c>
      <c r="B276">
        <f t="shared" si="13"/>
        <v>0</v>
      </c>
      <c r="E276">
        <f t="shared" ca="1" si="14"/>
        <v>0</v>
      </c>
    </row>
    <row r="277" spans="1:5">
      <c r="A277" t="str">
        <f t="shared" si="12"/>
        <v/>
      </c>
      <c r="B277">
        <f t="shared" si="13"/>
        <v>0</v>
      </c>
      <c r="E277">
        <f t="shared" ca="1" si="14"/>
        <v>0</v>
      </c>
    </row>
    <row r="278" spans="1:5">
      <c r="A278" t="str">
        <f t="shared" si="12"/>
        <v/>
      </c>
      <c r="B278">
        <f t="shared" si="13"/>
        <v>0</v>
      </c>
      <c r="E278">
        <f t="shared" ca="1" si="14"/>
        <v>0</v>
      </c>
    </row>
    <row r="279" spans="1:5">
      <c r="A279" t="str">
        <f t="shared" si="12"/>
        <v/>
      </c>
      <c r="B279">
        <f t="shared" si="13"/>
        <v>0</v>
      </c>
      <c r="E279">
        <f t="shared" ca="1" si="14"/>
        <v>0</v>
      </c>
    </row>
    <row r="280" spans="1:5">
      <c r="A280" t="str">
        <f t="shared" si="12"/>
        <v/>
      </c>
      <c r="B280">
        <f t="shared" si="13"/>
        <v>0</v>
      </c>
      <c r="E280">
        <f t="shared" ca="1" si="14"/>
        <v>0</v>
      </c>
    </row>
    <row r="281" spans="1:5">
      <c r="A281" t="str">
        <f t="shared" si="12"/>
        <v/>
      </c>
      <c r="B281">
        <f t="shared" si="13"/>
        <v>0</v>
      </c>
      <c r="E281">
        <f t="shared" ca="1" si="14"/>
        <v>0</v>
      </c>
    </row>
    <row r="282" spans="1:5">
      <c r="A282" t="str">
        <f t="shared" si="12"/>
        <v/>
      </c>
      <c r="B282">
        <f t="shared" si="13"/>
        <v>0</v>
      </c>
      <c r="E282">
        <f t="shared" ca="1" si="14"/>
        <v>0</v>
      </c>
    </row>
    <row r="283" spans="1:5">
      <c r="A283" t="str">
        <f t="shared" si="12"/>
        <v/>
      </c>
      <c r="B283">
        <f t="shared" si="13"/>
        <v>0</v>
      </c>
      <c r="E283">
        <f t="shared" ca="1" si="14"/>
        <v>0</v>
      </c>
    </row>
    <row r="284" spans="1:5">
      <c r="A284" t="str">
        <f t="shared" si="12"/>
        <v/>
      </c>
      <c r="B284">
        <f t="shared" si="13"/>
        <v>0</v>
      </c>
      <c r="E284">
        <f t="shared" ca="1" si="14"/>
        <v>0</v>
      </c>
    </row>
    <row r="285" spans="1:5">
      <c r="A285" t="str">
        <f t="shared" si="12"/>
        <v/>
      </c>
      <c r="B285">
        <f t="shared" si="13"/>
        <v>0</v>
      </c>
      <c r="E285">
        <f t="shared" ca="1" si="14"/>
        <v>0</v>
      </c>
    </row>
    <row r="286" spans="1:5">
      <c r="A286" t="str">
        <f t="shared" si="12"/>
        <v/>
      </c>
      <c r="B286">
        <f t="shared" si="13"/>
        <v>0</v>
      </c>
      <c r="E286">
        <f t="shared" ca="1" si="14"/>
        <v>0</v>
      </c>
    </row>
    <row r="287" spans="1:5">
      <c r="A287" t="str">
        <f t="shared" si="12"/>
        <v/>
      </c>
      <c r="B287">
        <f t="shared" si="13"/>
        <v>0</v>
      </c>
      <c r="E287">
        <f t="shared" ca="1" si="14"/>
        <v>0</v>
      </c>
    </row>
    <row r="288" spans="1:5">
      <c r="A288" t="str">
        <f t="shared" si="12"/>
        <v/>
      </c>
      <c r="B288">
        <f t="shared" si="13"/>
        <v>0</v>
      </c>
      <c r="E288">
        <f t="shared" ca="1" si="14"/>
        <v>0</v>
      </c>
    </row>
    <row r="289" spans="1:5">
      <c r="A289" t="str">
        <f t="shared" si="12"/>
        <v/>
      </c>
      <c r="B289">
        <f t="shared" si="13"/>
        <v>0</v>
      </c>
      <c r="E289">
        <f t="shared" ca="1" si="14"/>
        <v>0</v>
      </c>
    </row>
    <row r="290" spans="1:5">
      <c r="A290" t="str">
        <f t="shared" si="12"/>
        <v/>
      </c>
      <c r="B290">
        <f t="shared" si="13"/>
        <v>0</v>
      </c>
      <c r="E290">
        <f t="shared" ca="1" si="14"/>
        <v>0</v>
      </c>
    </row>
    <row r="291" spans="1:5">
      <c r="A291" t="str">
        <f t="shared" si="12"/>
        <v/>
      </c>
      <c r="B291">
        <f t="shared" si="13"/>
        <v>0</v>
      </c>
      <c r="E291">
        <f t="shared" ca="1" si="14"/>
        <v>0</v>
      </c>
    </row>
    <row r="292" spans="1:5">
      <c r="A292" t="str">
        <f t="shared" si="12"/>
        <v/>
      </c>
      <c r="B292">
        <f t="shared" si="13"/>
        <v>0</v>
      </c>
      <c r="E292">
        <f t="shared" ca="1" si="14"/>
        <v>0</v>
      </c>
    </row>
    <row r="293" spans="1:5">
      <c r="A293" t="str">
        <f t="shared" si="12"/>
        <v/>
      </c>
      <c r="B293">
        <f t="shared" si="13"/>
        <v>0</v>
      </c>
      <c r="E293">
        <f t="shared" ca="1" si="14"/>
        <v>0</v>
      </c>
    </row>
    <row r="294" spans="1:5">
      <c r="A294" t="str">
        <f t="shared" si="12"/>
        <v/>
      </c>
      <c r="B294">
        <f t="shared" si="13"/>
        <v>0</v>
      </c>
      <c r="E294">
        <f t="shared" ca="1" si="14"/>
        <v>0</v>
      </c>
    </row>
    <row r="295" spans="1:5">
      <c r="A295" t="str">
        <f t="shared" si="12"/>
        <v/>
      </c>
      <c r="B295">
        <f t="shared" si="13"/>
        <v>0</v>
      </c>
      <c r="E295">
        <f t="shared" ca="1" si="14"/>
        <v>0</v>
      </c>
    </row>
    <row r="296" spans="1:5">
      <c r="A296" t="str">
        <f t="shared" si="12"/>
        <v/>
      </c>
      <c r="B296">
        <f t="shared" si="13"/>
        <v>0</v>
      </c>
      <c r="E296">
        <f t="shared" ca="1" si="14"/>
        <v>0</v>
      </c>
    </row>
    <row r="297" spans="1:5">
      <c r="A297" t="str">
        <f t="shared" si="12"/>
        <v/>
      </c>
      <c r="B297">
        <f t="shared" si="13"/>
        <v>0</v>
      </c>
      <c r="E297">
        <f t="shared" ca="1" si="14"/>
        <v>0</v>
      </c>
    </row>
    <row r="298" spans="1:5">
      <c r="A298" t="str">
        <f t="shared" si="12"/>
        <v/>
      </c>
      <c r="B298">
        <f t="shared" si="13"/>
        <v>0</v>
      </c>
      <c r="E298">
        <f t="shared" ca="1" si="14"/>
        <v>0</v>
      </c>
    </row>
    <row r="299" spans="1:5">
      <c r="A299" t="str">
        <f t="shared" si="12"/>
        <v/>
      </c>
      <c r="B299">
        <f t="shared" si="13"/>
        <v>0</v>
      </c>
      <c r="E299">
        <f t="shared" ca="1" si="14"/>
        <v>0</v>
      </c>
    </row>
    <row r="300" spans="1:5">
      <c r="A300" t="str">
        <f t="shared" si="12"/>
        <v/>
      </c>
      <c r="B300">
        <f t="shared" si="13"/>
        <v>0</v>
      </c>
      <c r="E300">
        <f t="shared" ca="1" si="14"/>
        <v>0</v>
      </c>
    </row>
    <row r="301" spans="1:5">
      <c r="A301" t="str">
        <f t="shared" si="12"/>
        <v/>
      </c>
      <c r="B301">
        <f t="shared" si="13"/>
        <v>0</v>
      </c>
      <c r="E301">
        <f t="shared" ca="1" si="14"/>
        <v>0</v>
      </c>
    </row>
    <row r="302" spans="1:5">
      <c r="A302" t="str">
        <f t="shared" si="12"/>
        <v/>
      </c>
      <c r="B302">
        <f t="shared" si="13"/>
        <v>0</v>
      </c>
      <c r="E302">
        <f t="shared" ca="1" si="14"/>
        <v>0</v>
      </c>
    </row>
    <row r="303" spans="1:5">
      <c r="A303" t="str">
        <f t="shared" si="12"/>
        <v/>
      </c>
      <c r="B303">
        <f t="shared" si="13"/>
        <v>0</v>
      </c>
      <c r="E303">
        <f t="shared" ca="1" si="14"/>
        <v>0</v>
      </c>
    </row>
    <row r="304" spans="1:5">
      <c r="A304" t="str">
        <f t="shared" si="12"/>
        <v/>
      </c>
      <c r="B304">
        <f t="shared" si="13"/>
        <v>0</v>
      </c>
      <c r="E304">
        <f t="shared" ca="1" si="14"/>
        <v>0</v>
      </c>
    </row>
    <row r="305" spans="1:5">
      <c r="A305" t="str">
        <f t="shared" si="12"/>
        <v/>
      </c>
      <c r="B305">
        <f t="shared" si="13"/>
        <v>0</v>
      </c>
      <c r="E305">
        <f t="shared" ca="1" si="14"/>
        <v>0</v>
      </c>
    </row>
    <row r="306" spans="1:5">
      <c r="A306" t="str">
        <f t="shared" si="12"/>
        <v/>
      </c>
      <c r="B306">
        <f t="shared" si="13"/>
        <v>0</v>
      </c>
      <c r="E306">
        <f t="shared" ca="1" si="14"/>
        <v>0</v>
      </c>
    </row>
    <row r="307" spans="1:5">
      <c r="A307" t="str">
        <f t="shared" si="12"/>
        <v/>
      </c>
      <c r="B307">
        <f t="shared" si="13"/>
        <v>0</v>
      </c>
      <c r="E307">
        <f t="shared" ca="1" si="14"/>
        <v>0</v>
      </c>
    </row>
    <row r="308" spans="1:5">
      <c r="A308" t="str">
        <f t="shared" si="12"/>
        <v/>
      </c>
      <c r="B308">
        <f t="shared" si="13"/>
        <v>0</v>
      </c>
      <c r="E308">
        <f t="shared" ca="1" si="14"/>
        <v>0</v>
      </c>
    </row>
    <row r="309" spans="1:5">
      <c r="A309" t="str">
        <f t="shared" si="12"/>
        <v/>
      </c>
      <c r="B309">
        <f t="shared" si="13"/>
        <v>0</v>
      </c>
      <c r="E309">
        <f t="shared" ca="1" si="14"/>
        <v>0</v>
      </c>
    </row>
    <row r="310" spans="1:5">
      <c r="A310" t="str">
        <f t="shared" si="12"/>
        <v/>
      </c>
      <c r="B310">
        <f t="shared" si="13"/>
        <v>0</v>
      </c>
      <c r="E310">
        <f t="shared" ca="1" si="14"/>
        <v>0</v>
      </c>
    </row>
    <row r="311" spans="1:5">
      <c r="A311" t="str">
        <f t="shared" si="12"/>
        <v/>
      </c>
      <c r="B311">
        <f t="shared" si="13"/>
        <v>0</v>
      </c>
      <c r="E311">
        <f t="shared" ca="1" si="14"/>
        <v>0</v>
      </c>
    </row>
    <row r="312" spans="1:5">
      <c r="A312" t="str">
        <f t="shared" si="12"/>
        <v/>
      </c>
      <c r="B312">
        <f t="shared" si="13"/>
        <v>0</v>
      </c>
      <c r="E312">
        <f t="shared" ca="1" si="14"/>
        <v>0</v>
      </c>
    </row>
    <row r="313" spans="1:5">
      <c r="A313" t="str">
        <f t="shared" si="12"/>
        <v/>
      </c>
      <c r="B313">
        <f t="shared" si="13"/>
        <v>0</v>
      </c>
      <c r="E313">
        <f t="shared" ca="1" si="14"/>
        <v>0</v>
      </c>
    </row>
    <row r="314" spans="1:5">
      <c r="A314" t="str">
        <f t="shared" si="12"/>
        <v/>
      </c>
      <c r="B314">
        <f t="shared" si="13"/>
        <v>0</v>
      </c>
      <c r="E314">
        <f t="shared" ca="1" si="14"/>
        <v>0</v>
      </c>
    </row>
    <row r="315" spans="1:5">
      <c r="A315" t="str">
        <f t="shared" si="12"/>
        <v/>
      </c>
      <c r="B315">
        <f t="shared" si="13"/>
        <v>0</v>
      </c>
      <c r="E315">
        <f t="shared" ca="1" si="14"/>
        <v>0</v>
      </c>
    </row>
    <row r="316" spans="1:5">
      <c r="A316" t="str">
        <f t="shared" si="12"/>
        <v/>
      </c>
      <c r="B316">
        <f t="shared" si="13"/>
        <v>0</v>
      </c>
      <c r="E316">
        <f t="shared" ca="1" si="14"/>
        <v>0</v>
      </c>
    </row>
    <row r="317" spans="1:5">
      <c r="A317" t="str">
        <f t="shared" si="12"/>
        <v/>
      </c>
      <c r="B317">
        <f t="shared" si="13"/>
        <v>0</v>
      </c>
      <c r="E317">
        <f t="shared" ca="1" si="14"/>
        <v>0</v>
      </c>
    </row>
    <row r="318" spans="1:5">
      <c r="A318" t="str">
        <f t="shared" si="12"/>
        <v/>
      </c>
      <c r="B318">
        <f t="shared" si="13"/>
        <v>0</v>
      </c>
      <c r="E318">
        <f t="shared" ca="1" si="14"/>
        <v>0</v>
      </c>
    </row>
    <row r="319" spans="1:5">
      <c r="A319" t="str">
        <f t="shared" si="12"/>
        <v/>
      </c>
      <c r="B319">
        <f t="shared" si="13"/>
        <v>0</v>
      </c>
      <c r="E319">
        <f t="shared" ca="1" si="14"/>
        <v>0</v>
      </c>
    </row>
    <row r="320" spans="1:5">
      <c r="A320" t="str">
        <f t="shared" si="12"/>
        <v/>
      </c>
      <c r="B320">
        <f t="shared" si="13"/>
        <v>0</v>
      </c>
      <c r="E320">
        <f t="shared" ca="1" si="14"/>
        <v>0</v>
      </c>
    </row>
    <row r="321" spans="1:5">
      <c r="A321" t="str">
        <f t="shared" si="12"/>
        <v/>
      </c>
      <c r="B321">
        <f t="shared" si="13"/>
        <v>0</v>
      </c>
      <c r="E321">
        <f t="shared" ca="1" si="14"/>
        <v>0</v>
      </c>
    </row>
    <row r="322" spans="1:5">
      <c r="A322" t="str">
        <f t="shared" si="12"/>
        <v/>
      </c>
      <c r="B322">
        <f t="shared" si="13"/>
        <v>0</v>
      </c>
      <c r="E322">
        <f t="shared" ca="1" si="14"/>
        <v>0</v>
      </c>
    </row>
    <row r="323" spans="1:5">
      <c r="A323" t="str">
        <f t="shared" si="12"/>
        <v/>
      </c>
      <c r="B323">
        <f t="shared" si="13"/>
        <v>0</v>
      </c>
      <c r="E323">
        <f t="shared" ca="1" si="14"/>
        <v>0</v>
      </c>
    </row>
    <row r="324" spans="1:5">
      <c r="A324" t="str">
        <f t="shared" si="12"/>
        <v/>
      </c>
      <c r="B324">
        <f t="shared" si="13"/>
        <v>0</v>
      </c>
      <c r="E324">
        <f t="shared" ca="1" si="14"/>
        <v>0</v>
      </c>
    </row>
    <row r="325" spans="1:5">
      <c r="A325" t="str">
        <f t="shared" si="12"/>
        <v/>
      </c>
      <c r="B325">
        <f t="shared" si="13"/>
        <v>0</v>
      </c>
      <c r="E325">
        <f t="shared" ca="1" si="14"/>
        <v>0</v>
      </c>
    </row>
    <row r="326" spans="1:5">
      <c r="A326" t="str">
        <f t="shared" si="12"/>
        <v/>
      </c>
      <c r="B326">
        <f t="shared" si="13"/>
        <v>0</v>
      </c>
      <c r="E326">
        <f t="shared" ca="1" si="14"/>
        <v>0</v>
      </c>
    </row>
    <row r="327" spans="1:5">
      <c r="A327" t="str">
        <f t="shared" si="12"/>
        <v/>
      </c>
      <c r="B327">
        <f t="shared" si="13"/>
        <v>0</v>
      </c>
      <c r="E327">
        <f t="shared" ca="1" si="14"/>
        <v>0</v>
      </c>
    </row>
    <row r="328" spans="1:5">
      <c r="A328" t="str">
        <f t="shared" si="12"/>
        <v/>
      </c>
      <c r="B328">
        <f t="shared" si="13"/>
        <v>0</v>
      </c>
      <c r="E328">
        <f t="shared" ca="1" si="14"/>
        <v>0</v>
      </c>
    </row>
    <row r="329" spans="1:5">
      <c r="A329" t="str">
        <f t="shared" si="12"/>
        <v/>
      </c>
      <c r="B329">
        <f t="shared" si="13"/>
        <v>0</v>
      </c>
      <c r="E329">
        <f t="shared" ca="1" si="14"/>
        <v>0</v>
      </c>
    </row>
    <row r="330" spans="1:5">
      <c r="A330" t="str">
        <f t="shared" ref="A330:A393" si="15">MID(D330,LEN(C330)+2,LEN(D330)-LEN(C330))</f>
        <v/>
      </c>
      <c r="B330">
        <f t="shared" ref="B330:B393" si="16">IF(ISNUMBER(FIND("PU",D330,1)),"PU",IF(ISNUMBER(FIND("PE-",D330,1)),"PE",0))</f>
        <v>0</v>
      </c>
      <c r="E330">
        <f t="shared" ref="E330:E393" ca="1" si="17">IFERROR(IF(B330=0,VLOOKUP(C330,INDIRECT($G$5&amp;$H$5),MATCH($A330,INDIRECT($G$5&amp;$I$5),0),0),IF(B330="PE",VLOOKUP(C330,INDIRECT($G$7&amp;$H$7),MATCH($A330,INDIRECT($G$7&amp;$I$7),0),FALSE),VLOOKUP(C330,INDIRECT($G$6&amp;$H$6),MATCH($A330,INDIRECT($G$6&amp;$I$6),0),FALSE))),0)</f>
        <v>0</v>
      </c>
    </row>
    <row r="331" spans="1:5">
      <c r="A331" t="str">
        <f t="shared" si="15"/>
        <v/>
      </c>
      <c r="B331">
        <f t="shared" si="16"/>
        <v>0</v>
      </c>
      <c r="E331">
        <f t="shared" ca="1" si="17"/>
        <v>0</v>
      </c>
    </row>
    <row r="332" spans="1:5">
      <c r="A332" t="str">
        <f t="shared" si="15"/>
        <v/>
      </c>
      <c r="B332">
        <f t="shared" si="16"/>
        <v>0</v>
      </c>
      <c r="E332">
        <f t="shared" ca="1" si="17"/>
        <v>0</v>
      </c>
    </row>
    <row r="333" spans="1:5">
      <c r="A333" t="str">
        <f t="shared" si="15"/>
        <v/>
      </c>
      <c r="B333">
        <f t="shared" si="16"/>
        <v>0</v>
      </c>
      <c r="E333">
        <f t="shared" ca="1" si="17"/>
        <v>0</v>
      </c>
    </row>
    <row r="334" spans="1:5">
      <c r="A334" t="str">
        <f t="shared" si="15"/>
        <v/>
      </c>
      <c r="B334">
        <f t="shared" si="16"/>
        <v>0</v>
      </c>
      <c r="E334">
        <f t="shared" ca="1" si="17"/>
        <v>0</v>
      </c>
    </row>
    <row r="335" spans="1:5">
      <c r="A335" t="str">
        <f t="shared" si="15"/>
        <v/>
      </c>
      <c r="B335">
        <f t="shared" si="16"/>
        <v>0</v>
      </c>
      <c r="E335">
        <f t="shared" ca="1" si="17"/>
        <v>0</v>
      </c>
    </row>
    <row r="336" spans="1:5">
      <c r="A336" t="str">
        <f t="shared" si="15"/>
        <v/>
      </c>
      <c r="B336">
        <f t="shared" si="16"/>
        <v>0</v>
      </c>
      <c r="E336">
        <f t="shared" ca="1" si="17"/>
        <v>0</v>
      </c>
    </row>
    <row r="337" spans="1:5">
      <c r="A337" t="str">
        <f t="shared" si="15"/>
        <v/>
      </c>
      <c r="B337">
        <f t="shared" si="16"/>
        <v>0</v>
      </c>
      <c r="E337">
        <f t="shared" ca="1" si="17"/>
        <v>0</v>
      </c>
    </row>
    <row r="338" spans="1:5">
      <c r="A338" t="str">
        <f t="shared" si="15"/>
        <v/>
      </c>
      <c r="B338">
        <f t="shared" si="16"/>
        <v>0</v>
      </c>
      <c r="E338">
        <f t="shared" ca="1" si="17"/>
        <v>0</v>
      </c>
    </row>
    <row r="339" spans="1:5">
      <c r="A339" t="str">
        <f t="shared" si="15"/>
        <v/>
      </c>
      <c r="B339">
        <f t="shared" si="16"/>
        <v>0</v>
      </c>
      <c r="E339">
        <f t="shared" ca="1" si="17"/>
        <v>0</v>
      </c>
    </row>
    <row r="340" spans="1:5">
      <c r="A340" t="str">
        <f t="shared" si="15"/>
        <v/>
      </c>
      <c r="B340">
        <f t="shared" si="16"/>
        <v>0</v>
      </c>
      <c r="E340">
        <f t="shared" ca="1" si="17"/>
        <v>0</v>
      </c>
    </row>
    <row r="341" spans="1:5">
      <c r="A341" t="str">
        <f t="shared" si="15"/>
        <v/>
      </c>
      <c r="B341">
        <f t="shared" si="16"/>
        <v>0</v>
      </c>
      <c r="E341">
        <f t="shared" ca="1" si="17"/>
        <v>0</v>
      </c>
    </row>
    <row r="342" spans="1:5">
      <c r="A342" t="str">
        <f t="shared" si="15"/>
        <v/>
      </c>
      <c r="B342">
        <f t="shared" si="16"/>
        <v>0</v>
      </c>
      <c r="E342">
        <f t="shared" ca="1" si="17"/>
        <v>0</v>
      </c>
    </row>
    <row r="343" spans="1:5">
      <c r="A343" t="str">
        <f t="shared" si="15"/>
        <v/>
      </c>
      <c r="B343">
        <f t="shared" si="16"/>
        <v>0</v>
      </c>
      <c r="E343">
        <f t="shared" ca="1" si="17"/>
        <v>0</v>
      </c>
    </row>
    <row r="344" spans="1:5">
      <c r="A344" t="str">
        <f t="shared" si="15"/>
        <v/>
      </c>
      <c r="B344">
        <f t="shared" si="16"/>
        <v>0</v>
      </c>
      <c r="E344">
        <f t="shared" ca="1" si="17"/>
        <v>0</v>
      </c>
    </row>
    <row r="345" spans="1:5">
      <c r="A345" t="str">
        <f t="shared" si="15"/>
        <v/>
      </c>
      <c r="B345">
        <f t="shared" si="16"/>
        <v>0</v>
      </c>
      <c r="E345">
        <f t="shared" ca="1" si="17"/>
        <v>0</v>
      </c>
    </row>
    <row r="346" spans="1:5">
      <c r="A346" t="str">
        <f t="shared" si="15"/>
        <v/>
      </c>
      <c r="B346">
        <f t="shared" si="16"/>
        <v>0</v>
      </c>
      <c r="E346">
        <f t="shared" ca="1" si="17"/>
        <v>0</v>
      </c>
    </row>
    <row r="347" spans="1:5">
      <c r="A347" t="str">
        <f t="shared" si="15"/>
        <v/>
      </c>
      <c r="B347">
        <f t="shared" si="16"/>
        <v>0</v>
      </c>
      <c r="E347">
        <f t="shared" ca="1" si="17"/>
        <v>0</v>
      </c>
    </row>
    <row r="348" spans="1:5">
      <c r="A348" t="str">
        <f t="shared" si="15"/>
        <v/>
      </c>
      <c r="B348">
        <f t="shared" si="16"/>
        <v>0</v>
      </c>
      <c r="E348">
        <f t="shared" ca="1" si="17"/>
        <v>0</v>
      </c>
    </row>
    <row r="349" spans="1:5">
      <c r="A349" t="str">
        <f t="shared" si="15"/>
        <v/>
      </c>
      <c r="B349">
        <f t="shared" si="16"/>
        <v>0</v>
      </c>
      <c r="E349">
        <f t="shared" ca="1" si="17"/>
        <v>0</v>
      </c>
    </row>
    <row r="350" spans="1:5">
      <c r="A350" t="str">
        <f t="shared" si="15"/>
        <v/>
      </c>
      <c r="B350">
        <f t="shared" si="16"/>
        <v>0</v>
      </c>
      <c r="E350">
        <f t="shared" ca="1" si="17"/>
        <v>0</v>
      </c>
    </row>
    <row r="351" spans="1:5">
      <c r="A351" t="str">
        <f t="shared" si="15"/>
        <v/>
      </c>
      <c r="B351">
        <f t="shared" si="16"/>
        <v>0</v>
      </c>
      <c r="E351">
        <f t="shared" ca="1" si="17"/>
        <v>0</v>
      </c>
    </row>
    <row r="352" spans="1:5">
      <c r="A352" t="str">
        <f t="shared" si="15"/>
        <v/>
      </c>
      <c r="B352">
        <f t="shared" si="16"/>
        <v>0</v>
      </c>
      <c r="E352">
        <f t="shared" ca="1" si="17"/>
        <v>0</v>
      </c>
    </row>
    <row r="353" spans="1:5">
      <c r="A353" t="str">
        <f t="shared" si="15"/>
        <v/>
      </c>
      <c r="B353">
        <f t="shared" si="16"/>
        <v>0</v>
      </c>
      <c r="E353">
        <f t="shared" ca="1" si="17"/>
        <v>0</v>
      </c>
    </row>
    <row r="354" spans="1:5">
      <c r="A354" t="str">
        <f t="shared" si="15"/>
        <v/>
      </c>
      <c r="B354">
        <f t="shared" si="16"/>
        <v>0</v>
      </c>
      <c r="E354">
        <f t="shared" ca="1" si="17"/>
        <v>0</v>
      </c>
    </row>
    <row r="355" spans="1:5">
      <c r="A355" t="str">
        <f t="shared" si="15"/>
        <v/>
      </c>
      <c r="B355">
        <f t="shared" si="16"/>
        <v>0</v>
      </c>
      <c r="E355">
        <f t="shared" ca="1" si="17"/>
        <v>0</v>
      </c>
    </row>
    <row r="356" spans="1:5">
      <c r="A356" t="str">
        <f t="shared" si="15"/>
        <v/>
      </c>
      <c r="B356">
        <f t="shared" si="16"/>
        <v>0</v>
      </c>
      <c r="E356">
        <f t="shared" ca="1" si="17"/>
        <v>0</v>
      </c>
    </row>
    <row r="357" spans="1:5">
      <c r="A357" t="str">
        <f t="shared" si="15"/>
        <v/>
      </c>
      <c r="B357">
        <f t="shared" si="16"/>
        <v>0</v>
      </c>
      <c r="E357">
        <f t="shared" ca="1" si="17"/>
        <v>0</v>
      </c>
    </row>
    <row r="358" spans="1:5">
      <c r="A358" t="str">
        <f t="shared" si="15"/>
        <v/>
      </c>
      <c r="B358">
        <f t="shared" si="16"/>
        <v>0</v>
      </c>
      <c r="E358">
        <f t="shared" ca="1" si="17"/>
        <v>0</v>
      </c>
    </row>
    <row r="359" spans="1:5">
      <c r="A359" t="str">
        <f t="shared" si="15"/>
        <v/>
      </c>
      <c r="B359">
        <f t="shared" si="16"/>
        <v>0</v>
      </c>
      <c r="E359">
        <f t="shared" ca="1" si="17"/>
        <v>0</v>
      </c>
    </row>
    <row r="360" spans="1:5">
      <c r="A360" t="str">
        <f t="shared" si="15"/>
        <v/>
      </c>
      <c r="B360">
        <f t="shared" si="16"/>
        <v>0</v>
      </c>
      <c r="E360">
        <f t="shared" ca="1" si="17"/>
        <v>0</v>
      </c>
    </row>
    <row r="361" spans="1:5">
      <c r="A361" t="str">
        <f t="shared" si="15"/>
        <v/>
      </c>
      <c r="B361">
        <f t="shared" si="16"/>
        <v>0</v>
      </c>
      <c r="E361">
        <f t="shared" ca="1" si="17"/>
        <v>0</v>
      </c>
    </row>
    <row r="362" spans="1:5">
      <c r="A362" t="str">
        <f t="shared" si="15"/>
        <v/>
      </c>
      <c r="B362">
        <f t="shared" si="16"/>
        <v>0</v>
      </c>
      <c r="E362">
        <f t="shared" ca="1" si="17"/>
        <v>0</v>
      </c>
    </row>
    <row r="363" spans="1:5">
      <c r="A363" t="str">
        <f t="shared" si="15"/>
        <v/>
      </c>
      <c r="B363">
        <f t="shared" si="16"/>
        <v>0</v>
      </c>
      <c r="E363">
        <f t="shared" ca="1" si="17"/>
        <v>0</v>
      </c>
    </row>
    <row r="364" spans="1:5">
      <c r="A364" t="str">
        <f t="shared" si="15"/>
        <v/>
      </c>
      <c r="B364">
        <f t="shared" si="16"/>
        <v>0</v>
      </c>
      <c r="E364">
        <f t="shared" ca="1" si="17"/>
        <v>0</v>
      </c>
    </row>
    <row r="365" spans="1:5">
      <c r="A365" t="str">
        <f t="shared" si="15"/>
        <v/>
      </c>
      <c r="B365">
        <f t="shared" si="16"/>
        <v>0</v>
      </c>
      <c r="E365">
        <f t="shared" ca="1" si="17"/>
        <v>0</v>
      </c>
    </row>
    <row r="366" spans="1:5">
      <c r="A366" t="str">
        <f t="shared" si="15"/>
        <v/>
      </c>
      <c r="B366">
        <f t="shared" si="16"/>
        <v>0</v>
      </c>
      <c r="E366">
        <f t="shared" ca="1" si="17"/>
        <v>0</v>
      </c>
    </row>
    <row r="367" spans="1:5">
      <c r="A367" t="str">
        <f t="shared" si="15"/>
        <v/>
      </c>
      <c r="B367">
        <f t="shared" si="16"/>
        <v>0</v>
      </c>
      <c r="E367">
        <f t="shared" ca="1" si="17"/>
        <v>0</v>
      </c>
    </row>
    <row r="368" spans="1:5">
      <c r="A368" t="str">
        <f t="shared" si="15"/>
        <v/>
      </c>
      <c r="B368">
        <f t="shared" si="16"/>
        <v>0</v>
      </c>
      <c r="E368">
        <f t="shared" ca="1" si="17"/>
        <v>0</v>
      </c>
    </row>
    <row r="369" spans="1:5">
      <c r="A369" t="str">
        <f t="shared" si="15"/>
        <v/>
      </c>
      <c r="B369">
        <f t="shared" si="16"/>
        <v>0</v>
      </c>
      <c r="E369">
        <f t="shared" ca="1" si="17"/>
        <v>0</v>
      </c>
    </row>
    <row r="370" spans="1:5">
      <c r="A370" t="str">
        <f t="shared" si="15"/>
        <v/>
      </c>
      <c r="B370">
        <f t="shared" si="16"/>
        <v>0</v>
      </c>
      <c r="E370">
        <f t="shared" ca="1" si="17"/>
        <v>0</v>
      </c>
    </row>
    <row r="371" spans="1:5">
      <c r="A371" t="str">
        <f t="shared" si="15"/>
        <v/>
      </c>
      <c r="B371">
        <f t="shared" si="16"/>
        <v>0</v>
      </c>
      <c r="E371">
        <f t="shared" ca="1" si="17"/>
        <v>0</v>
      </c>
    </row>
    <row r="372" spans="1:5">
      <c r="A372" t="str">
        <f t="shared" si="15"/>
        <v/>
      </c>
      <c r="B372">
        <f t="shared" si="16"/>
        <v>0</v>
      </c>
      <c r="E372">
        <f t="shared" ca="1" si="17"/>
        <v>0</v>
      </c>
    </row>
    <row r="373" spans="1:5">
      <c r="A373" t="str">
        <f t="shared" si="15"/>
        <v/>
      </c>
      <c r="B373">
        <f t="shared" si="16"/>
        <v>0</v>
      </c>
      <c r="E373">
        <f t="shared" ca="1" si="17"/>
        <v>0</v>
      </c>
    </row>
    <row r="374" spans="1:5">
      <c r="A374" t="str">
        <f t="shared" si="15"/>
        <v/>
      </c>
      <c r="B374">
        <f t="shared" si="16"/>
        <v>0</v>
      </c>
      <c r="E374">
        <f t="shared" ca="1" si="17"/>
        <v>0</v>
      </c>
    </row>
    <row r="375" spans="1:5">
      <c r="A375" t="str">
        <f t="shared" si="15"/>
        <v/>
      </c>
      <c r="B375">
        <f t="shared" si="16"/>
        <v>0</v>
      </c>
      <c r="E375">
        <f t="shared" ca="1" si="17"/>
        <v>0</v>
      </c>
    </row>
    <row r="376" spans="1:5">
      <c r="A376" t="str">
        <f t="shared" si="15"/>
        <v/>
      </c>
      <c r="B376">
        <f t="shared" si="16"/>
        <v>0</v>
      </c>
      <c r="E376">
        <f t="shared" ca="1" si="17"/>
        <v>0</v>
      </c>
    </row>
    <row r="377" spans="1:5">
      <c r="A377" t="str">
        <f t="shared" si="15"/>
        <v/>
      </c>
      <c r="B377">
        <f t="shared" si="16"/>
        <v>0</v>
      </c>
      <c r="E377">
        <f t="shared" ca="1" si="17"/>
        <v>0</v>
      </c>
    </row>
    <row r="378" spans="1:5">
      <c r="A378" t="str">
        <f t="shared" si="15"/>
        <v/>
      </c>
      <c r="B378">
        <f t="shared" si="16"/>
        <v>0</v>
      </c>
      <c r="E378">
        <f t="shared" ca="1" si="17"/>
        <v>0</v>
      </c>
    </row>
    <row r="379" spans="1:5">
      <c r="A379" t="str">
        <f t="shared" si="15"/>
        <v/>
      </c>
      <c r="B379">
        <f t="shared" si="16"/>
        <v>0</v>
      </c>
      <c r="E379">
        <f t="shared" ca="1" si="17"/>
        <v>0</v>
      </c>
    </row>
    <row r="380" spans="1:5">
      <c r="A380" t="str">
        <f t="shared" si="15"/>
        <v/>
      </c>
      <c r="B380">
        <f t="shared" si="16"/>
        <v>0</v>
      </c>
      <c r="E380">
        <f t="shared" ca="1" si="17"/>
        <v>0</v>
      </c>
    </row>
    <row r="381" spans="1:5">
      <c r="A381" t="str">
        <f t="shared" si="15"/>
        <v/>
      </c>
      <c r="B381">
        <f t="shared" si="16"/>
        <v>0</v>
      </c>
      <c r="E381">
        <f t="shared" ca="1" si="17"/>
        <v>0</v>
      </c>
    </row>
    <row r="382" spans="1:5">
      <c r="A382" t="str">
        <f t="shared" si="15"/>
        <v/>
      </c>
      <c r="B382">
        <f t="shared" si="16"/>
        <v>0</v>
      </c>
      <c r="E382">
        <f t="shared" ca="1" si="17"/>
        <v>0</v>
      </c>
    </row>
    <row r="383" spans="1:5">
      <c r="A383" t="str">
        <f t="shared" si="15"/>
        <v/>
      </c>
      <c r="B383">
        <f t="shared" si="16"/>
        <v>0</v>
      </c>
      <c r="E383">
        <f t="shared" ca="1" si="17"/>
        <v>0</v>
      </c>
    </row>
    <row r="384" spans="1:5">
      <c r="A384" t="str">
        <f t="shared" si="15"/>
        <v/>
      </c>
      <c r="B384">
        <f t="shared" si="16"/>
        <v>0</v>
      </c>
      <c r="E384">
        <f t="shared" ca="1" si="17"/>
        <v>0</v>
      </c>
    </row>
    <row r="385" spans="1:5">
      <c r="A385" t="str">
        <f t="shared" si="15"/>
        <v/>
      </c>
      <c r="B385">
        <f t="shared" si="16"/>
        <v>0</v>
      </c>
      <c r="E385">
        <f t="shared" ca="1" si="17"/>
        <v>0</v>
      </c>
    </row>
    <row r="386" spans="1:5">
      <c r="A386" t="str">
        <f t="shared" si="15"/>
        <v/>
      </c>
      <c r="B386">
        <f t="shared" si="16"/>
        <v>0</v>
      </c>
      <c r="E386">
        <f t="shared" ca="1" si="17"/>
        <v>0</v>
      </c>
    </row>
    <row r="387" spans="1:5">
      <c r="A387" t="str">
        <f t="shared" si="15"/>
        <v/>
      </c>
      <c r="B387">
        <f t="shared" si="16"/>
        <v>0</v>
      </c>
      <c r="E387">
        <f t="shared" ca="1" si="17"/>
        <v>0</v>
      </c>
    </row>
    <row r="388" spans="1:5">
      <c r="A388" t="str">
        <f t="shared" si="15"/>
        <v/>
      </c>
      <c r="B388">
        <f t="shared" si="16"/>
        <v>0</v>
      </c>
      <c r="E388">
        <f t="shared" ca="1" si="17"/>
        <v>0</v>
      </c>
    </row>
    <row r="389" spans="1:5">
      <c r="A389" t="str">
        <f t="shared" si="15"/>
        <v/>
      </c>
      <c r="B389">
        <f t="shared" si="16"/>
        <v>0</v>
      </c>
      <c r="E389">
        <f t="shared" ca="1" si="17"/>
        <v>0</v>
      </c>
    </row>
    <row r="390" spans="1:5">
      <c r="A390" t="str">
        <f t="shared" si="15"/>
        <v/>
      </c>
      <c r="B390">
        <f t="shared" si="16"/>
        <v>0</v>
      </c>
      <c r="E390">
        <f t="shared" ca="1" si="17"/>
        <v>0</v>
      </c>
    </row>
    <row r="391" spans="1:5">
      <c r="A391" t="str">
        <f t="shared" si="15"/>
        <v/>
      </c>
      <c r="B391">
        <f t="shared" si="16"/>
        <v>0</v>
      </c>
      <c r="E391">
        <f t="shared" ca="1" si="17"/>
        <v>0</v>
      </c>
    </row>
    <row r="392" spans="1:5">
      <c r="A392" t="str">
        <f t="shared" si="15"/>
        <v/>
      </c>
      <c r="B392">
        <f t="shared" si="16"/>
        <v>0</v>
      </c>
      <c r="E392">
        <f t="shared" ca="1" si="17"/>
        <v>0</v>
      </c>
    </row>
    <row r="393" spans="1:5">
      <c r="A393" t="str">
        <f t="shared" si="15"/>
        <v/>
      </c>
      <c r="B393">
        <f t="shared" si="16"/>
        <v>0</v>
      </c>
      <c r="E393">
        <f t="shared" ca="1" si="17"/>
        <v>0</v>
      </c>
    </row>
    <row r="394" spans="1:5">
      <c r="A394" t="str">
        <f t="shared" ref="A394:A409" si="18">MID(D394,LEN(C394)+2,LEN(D394)-LEN(C394))</f>
        <v/>
      </c>
      <c r="B394">
        <f t="shared" ref="B394:B409" si="19">IF(ISNUMBER(FIND("PU",D394,1)),"PU",IF(ISNUMBER(FIND("PE-",D394,1)),"PE",0))</f>
        <v>0</v>
      </c>
      <c r="E394">
        <f t="shared" ref="E394:E409" ca="1" si="20">IFERROR(IF(B394=0,VLOOKUP(C394,INDIRECT($G$5&amp;$H$5),MATCH($A394,INDIRECT($G$5&amp;$I$5),0),0),IF(B394="PE",VLOOKUP(C394,INDIRECT($G$7&amp;$H$7),MATCH($A394,INDIRECT($G$7&amp;$I$7),0),FALSE),VLOOKUP(C394,INDIRECT($G$6&amp;$H$6),MATCH($A394,INDIRECT($G$6&amp;$I$6),0),FALSE))),0)</f>
        <v>0</v>
      </c>
    </row>
    <row r="395" spans="1:5">
      <c r="A395" t="str">
        <f t="shared" si="18"/>
        <v/>
      </c>
      <c r="B395">
        <f t="shared" si="19"/>
        <v>0</v>
      </c>
      <c r="E395">
        <f t="shared" ca="1" si="20"/>
        <v>0</v>
      </c>
    </row>
    <row r="396" spans="1:5">
      <c r="A396" t="str">
        <f t="shared" si="18"/>
        <v/>
      </c>
      <c r="B396">
        <f t="shared" si="19"/>
        <v>0</v>
      </c>
      <c r="E396">
        <f t="shared" ca="1" si="20"/>
        <v>0</v>
      </c>
    </row>
    <row r="397" spans="1:5">
      <c r="A397" t="str">
        <f t="shared" si="18"/>
        <v/>
      </c>
      <c r="B397">
        <f t="shared" si="19"/>
        <v>0</v>
      </c>
      <c r="E397">
        <f t="shared" ca="1" si="20"/>
        <v>0</v>
      </c>
    </row>
    <row r="398" spans="1:5">
      <c r="A398" t="str">
        <f t="shared" si="18"/>
        <v/>
      </c>
      <c r="B398">
        <f t="shared" si="19"/>
        <v>0</v>
      </c>
      <c r="E398">
        <f t="shared" ca="1" si="20"/>
        <v>0</v>
      </c>
    </row>
    <row r="399" spans="1:5">
      <c r="A399" t="str">
        <f t="shared" si="18"/>
        <v/>
      </c>
      <c r="B399">
        <f t="shared" si="19"/>
        <v>0</v>
      </c>
      <c r="E399">
        <f t="shared" ca="1" si="20"/>
        <v>0</v>
      </c>
    </row>
    <row r="400" spans="1:5">
      <c r="A400" t="str">
        <f t="shared" si="18"/>
        <v/>
      </c>
      <c r="B400">
        <f t="shared" si="19"/>
        <v>0</v>
      </c>
      <c r="E400">
        <f t="shared" ca="1" si="20"/>
        <v>0</v>
      </c>
    </row>
    <row r="401" spans="1:5">
      <c r="A401" t="str">
        <f t="shared" si="18"/>
        <v/>
      </c>
      <c r="B401">
        <f t="shared" si="19"/>
        <v>0</v>
      </c>
      <c r="E401">
        <f t="shared" ca="1" si="20"/>
        <v>0</v>
      </c>
    </row>
    <row r="402" spans="1:5">
      <c r="A402" t="str">
        <f t="shared" si="18"/>
        <v/>
      </c>
      <c r="B402">
        <f t="shared" si="19"/>
        <v>0</v>
      </c>
      <c r="E402">
        <f t="shared" ca="1" si="20"/>
        <v>0</v>
      </c>
    </row>
    <row r="403" spans="1:5">
      <c r="A403" t="str">
        <f t="shared" si="18"/>
        <v/>
      </c>
      <c r="B403">
        <f t="shared" si="19"/>
        <v>0</v>
      </c>
      <c r="E403">
        <f t="shared" ca="1" si="20"/>
        <v>0</v>
      </c>
    </row>
    <row r="404" spans="1:5">
      <c r="A404" t="str">
        <f t="shared" si="18"/>
        <v/>
      </c>
      <c r="B404">
        <f t="shared" si="19"/>
        <v>0</v>
      </c>
      <c r="E404">
        <f t="shared" ca="1" si="20"/>
        <v>0</v>
      </c>
    </row>
    <row r="405" spans="1:5">
      <c r="A405" t="str">
        <f t="shared" si="18"/>
        <v/>
      </c>
      <c r="B405">
        <f t="shared" si="19"/>
        <v>0</v>
      </c>
      <c r="E405">
        <f t="shared" ca="1" si="20"/>
        <v>0</v>
      </c>
    </row>
    <row r="406" spans="1:5">
      <c r="A406" t="str">
        <f t="shared" si="18"/>
        <v/>
      </c>
      <c r="B406">
        <f t="shared" si="19"/>
        <v>0</v>
      </c>
      <c r="E406">
        <f t="shared" ca="1" si="20"/>
        <v>0</v>
      </c>
    </row>
    <row r="407" spans="1:5">
      <c r="A407" t="str">
        <f t="shared" si="18"/>
        <v/>
      </c>
      <c r="B407">
        <f t="shared" si="19"/>
        <v>0</v>
      </c>
      <c r="E407">
        <f t="shared" ca="1" si="20"/>
        <v>0</v>
      </c>
    </row>
    <row r="408" spans="1:5">
      <c r="A408" t="str">
        <f t="shared" si="18"/>
        <v/>
      </c>
      <c r="B408">
        <f t="shared" si="19"/>
        <v>0</v>
      </c>
      <c r="E408">
        <f t="shared" ca="1" si="20"/>
        <v>0</v>
      </c>
    </row>
    <row r="409" spans="1:5">
      <c r="A409" t="str">
        <f t="shared" si="18"/>
        <v/>
      </c>
      <c r="B409">
        <f t="shared" si="19"/>
        <v>0</v>
      </c>
      <c r="E409">
        <f t="shared" ca="1" si="20"/>
        <v>0</v>
      </c>
    </row>
  </sheetData>
  <sheetProtection algorithmName="SHA-512" hashValue="kAhbRPIMjPsEoJyyDeeMjETK5Bd4srkyZn5J3BPsJOVdslKeNk8AXtH4ZubSzf7bFLB0evIRfrOdOzP3TTSCag==" saltValue="Upxrw3KV8x/wX+mxPZ/Qiw==" spinCount="100000" sheet="1" objects="1" scenarios="1"/>
  <autoFilter ref="A9:K409" xr:uid="{00000000-0009-0000-0000-000002000000}"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2</vt:i4>
      </vt:variant>
    </vt:vector>
  </HeadingPairs>
  <TitlesOfParts>
    <vt:vector size="8" baseType="lpstr">
      <vt:lpstr>Summary of order</vt:lpstr>
      <vt:lpstr>GOOD PE</vt:lpstr>
      <vt:lpstr>PE PRODUCTION LIST</vt:lpstr>
      <vt:lpstr>PE PACKING LIST</vt:lpstr>
      <vt:lpstr>PAKIRANJE  </vt:lpstr>
      <vt:lpstr>Uvoz za Vasco</vt:lpstr>
      <vt:lpstr>'PE PACKING LIST'!Tiskanje_naslovov</vt:lpstr>
      <vt:lpstr>'PE PRODUCTION LIST'!Tiskanje_naslovov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Matevy</dc:creator>
  <cp:lastModifiedBy>Aleksandra Jurisnovič</cp:lastModifiedBy>
  <cp:lastPrinted>2023-10-24T08:10:14Z</cp:lastPrinted>
  <dcterms:created xsi:type="dcterms:W3CDTF">2016-12-08T21:22:33Z</dcterms:created>
  <dcterms:modified xsi:type="dcterms:W3CDTF">2024-09-25T09:11:54Z</dcterms:modified>
</cp:coreProperties>
</file>