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 AND TOTAL" sheetId="1" r:id="rId4"/>
    <sheet state="visible" name="IBEX CLIMBING HOLDS " sheetId="2" r:id="rId5"/>
    <sheet state="visible" name=" THERMOPLASTIC MACROS" sheetId="3" r:id="rId6"/>
    <sheet state="visible" name="HARDWARE" sheetId="4" r:id="rId7"/>
  </sheets>
  <definedNames/>
  <calcPr/>
  <extLst>
    <ext uri="GoogleSheetsCustomDataVersion2">
      <go:sheetsCustomData xmlns:go="http://customooxmlschemas.google.com/" r:id="rId8" roundtripDataChecksum="05TQjPAaPDt0oLSItJpVr60WQZxeFRgq0Z8TVGTZt3Y="/>
    </ext>
  </extLst>
</workbook>
</file>

<file path=xl/sharedStrings.xml><?xml version="1.0" encoding="utf-8"?>
<sst xmlns="http://schemas.openxmlformats.org/spreadsheetml/2006/main" count="1861" uniqueCount="675">
  <si>
    <t>Total Quantities Ordered</t>
  </si>
  <si>
    <t>Holds &amp; Macros Total</t>
  </si>
  <si>
    <t>Holds Total</t>
  </si>
  <si>
    <t>Macros Total</t>
  </si>
  <si>
    <t>YOUR DISCOUNT</t>
  </si>
  <si>
    <t>Quantity</t>
  </si>
  <si>
    <t>Retail</t>
  </si>
  <si>
    <t>YOUR PERCENTAGE</t>
  </si>
  <si>
    <t xml:space="preserve"> FINAL PRICE</t>
  </si>
  <si>
    <t xml:space="preserve">               Order Breakdown</t>
  </si>
  <si>
    <t>Hold size breakdown</t>
  </si>
  <si>
    <t>Bolt size breakdown</t>
  </si>
  <si>
    <t>Prices without VAT</t>
  </si>
  <si>
    <t>XS</t>
  </si>
  <si>
    <t>Number of sets ordered</t>
  </si>
  <si>
    <t>40mm</t>
  </si>
  <si>
    <t>50mm</t>
  </si>
  <si>
    <t>Small</t>
  </si>
  <si>
    <t>60mm</t>
  </si>
  <si>
    <t>70mm</t>
  </si>
  <si>
    <t>Medium</t>
  </si>
  <si>
    <t>80mm</t>
  </si>
  <si>
    <t>Number of holds ordered</t>
  </si>
  <si>
    <t>90mm</t>
  </si>
  <si>
    <t>Large</t>
  </si>
  <si>
    <t>100mm</t>
  </si>
  <si>
    <t>110mm</t>
  </si>
  <si>
    <t>XL-XXL</t>
  </si>
  <si>
    <t>120mm</t>
  </si>
  <si>
    <t>130mm</t>
  </si>
  <si>
    <t>Mega</t>
  </si>
  <si>
    <t>Total weight Holds,Macros</t>
  </si>
  <si>
    <t>140mm</t>
  </si>
  <si>
    <t>160mm</t>
  </si>
  <si>
    <t>Giga</t>
  </si>
  <si>
    <t>170mm</t>
  </si>
  <si>
    <t>180mm</t>
  </si>
  <si>
    <t>Contact info</t>
  </si>
  <si>
    <t>NOTES</t>
  </si>
  <si>
    <r>
      <rPr>
        <rFont val="Arial"/>
        <b/>
        <color rgb="FF4472C4"/>
        <sz val="14.0"/>
        <u/>
      </rPr>
      <t>www.ibexholds.com</t>
    </r>
  </si>
  <si>
    <t>HERE YOU CAN ADD A SPECIAL REQUEST OR NOTE REGARDING YOUR ORDER</t>
  </si>
  <si>
    <t>sales@ibexholds.com</t>
  </si>
  <si>
    <t>0030 6977231007</t>
  </si>
  <si>
    <t>Billing Information</t>
  </si>
  <si>
    <t>Delivery Information</t>
  </si>
  <si>
    <t>Company name:</t>
  </si>
  <si>
    <t>Company address:</t>
  </si>
  <si>
    <t>Country:</t>
  </si>
  <si>
    <t>VAT number:</t>
  </si>
  <si>
    <t>Responsible person:</t>
  </si>
  <si>
    <t>Tel:</t>
  </si>
  <si>
    <t>E-mail:</t>
  </si>
  <si>
    <t>Climbing</t>
  </si>
  <si>
    <t xml:space="preserve">Holds </t>
  </si>
  <si>
    <t>UNI</t>
  </si>
  <si>
    <r>
      <rPr>
        <rFont val="Arial"/>
        <b/>
        <color rgb="FF000000"/>
        <sz val="36.0"/>
      </rPr>
      <t>NISYROS (PU)</t>
    </r>
  </si>
  <si>
    <t>POLYURETHANE HOLDS (DANNOMOND) PU</t>
  </si>
  <si>
    <t>What kind of BOLTS am I going to need ?</t>
  </si>
  <si>
    <t>What kind of SCREWS am I going to need ?</t>
  </si>
  <si>
    <t>What sizes of holds have I ordered ?</t>
  </si>
  <si>
    <t>*No VAT included in prices below.</t>
  </si>
  <si>
    <t>STANDARD COLORS</t>
  </si>
  <si>
    <t>NUMBER OF SETS ORDERED</t>
  </si>
  <si>
    <t>NUMBER OF HOLDS ORDERED</t>
  </si>
  <si>
    <t>TOTAL RETAIL PRICE*</t>
  </si>
  <si>
    <t>WEIGHT     (each set kg)</t>
  </si>
  <si>
    <t>WEIGHT   (total sets ordered kg)</t>
  </si>
  <si>
    <t>COST FOR BOLTS &amp; SCREWS  (total for all sets ordered)</t>
  </si>
  <si>
    <t>30 mm</t>
  </si>
  <si>
    <t>40 mm</t>
  </si>
  <si>
    <t>50 mm</t>
  </si>
  <si>
    <t>60 mm</t>
  </si>
  <si>
    <t>70 mm</t>
  </si>
  <si>
    <t>80 mm</t>
  </si>
  <si>
    <t>90 mm</t>
  </si>
  <si>
    <t>100 mm</t>
  </si>
  <si>
    <t>110 mm</t>
  </si>
  <si>
    <t>120 mm</t>
  </si>
  <si>
    <t>140 mm</t>
  </si>
  <si>
    <t>150mm</t>
  </si>
  <si>
    <t>4 mm</t>
  </si>
  <si>
    <t>5 mm</t>
  </si>
  <si>
    <t>X-SMALL</t>
  </si>
  <si>
    <t>SMALL</t>
  </si>
  <si>
    <t>MEDIUM</t>
  </si>
  <si>
    <t>LARGE</t>
  </si>
  <si>
    <t>XL - XXL</t>
  </si>
  <si>
    <t>MEGA</t>
  </si>
  <si>
    <t>GIGA</t>
  </si>
  <si>
    <t xml:space="preserve">Please note that the color shown are digital representations of actual colors and slight differences might exist between these and the actual material. </t>
  </si>
  <si>
    <t>NAME OF RANGE/SET</t>
  </si>
  <si>
    <t>Tip</t>
  </si>
  <si>
    <t>Holds per set</t>
  </si>
  <si>
    <t>RETAIL     price*</t>
  </si>
  <si>
    <t>7  SKY BLUE</t>
  </si>
  <si>
    <t>2  BRIGHT YELLOW 116C</t>
  </si>
  <si>
    <t>5  TRAFFIC RED 186C/3020</t>
  </si>
  <si>
    <t>69 US GREEN       16-09 368C/6018</t>
  </si>
  <si>
    <t>27 MINT / 6027</t>
  </si>
  <si>
    <t>16 SIGNAL VIOLET -/4008</t>
  </si>
  <si>
    <t xml:space="preserve"> 76  US 14-01 ORANGE  </t>
  </si>
  <si>
    <t>79  PURE WHITE -/9010</t>
  </si>
  <si>
    <t>80 PINK TEST WITH WHITE</t>
  </si>
  <si>
    <t>77 US GREEN       16-16 803c/1026</t>
  </si>
  <si>
    <t>10 JET     BLACK 9005</t>
  </si>
  <si>
    <t>11  FLUO ORANGE</t>
  </si>
  <si>
    <t>13  FLUO    PINK</t>
  </si>
  <si>
    <t>12  FLUO GREEN 802C</t>
  </si>
  <si>
    <t>81 US PURPPLE 17-13 267U</t>
  </si>
  <si>
    <t>41  NONE PIGMENTED +20%</t>
  </si>
  <si>
    <t>20 mm</t>
  </si>
  <si>
    <t>UNI5988</t>
  </si>
  <si>
    <t>NISYROS</t>
  </si>
  <si>
    <r>
      <rPr>
        <rFont val="Arial"/>
        <b/>
        <color rgb="FF0000FF"/>
        <sz val="14.0"/>
        <u/>
      </rPr>
      <t>Jugs XL</t>
    </r>
  </si>
  <si>
    <t>UNI4618</t>
  </si>
  <si>
    <r>
      <rPr>
        <rFont val="Arial"/>
        <b/>
        <color rgb="FF0000CC"/>
        <sz val="14.0"/>
      </rPr>
      <t>Pinches M</t>
    </r>
  </si>
  <si>
    <t>UNI5985</t>
  </si>
  <si>
    <r>
      <rPr>
        <rFont val="Arial"/>
        <b/>
        <color rgb="FF0000FF"/>
        <sz val="14.0"/>
      </rPr>
      <t>Pinches L</t>
    </r>
  </si>
  <si>
    <t>UNI4620</t>
  </si>
  <si>
    <r>
      <rPr>
        <rFont val="Arial"/>
        <b/>
        <color rgb="FF0000CC"/>
        <sz val="14.0"/>
      </rPr>
      <t>Pinches XL I</t>
    </r>
  </si>
  <si>
    <t>UNI5986</t>
  </si>
  <si>
    <r>
      <rPr>
        <rFont val="Arial"/>
        <b/>
        <color rgb="FF0000FF"/>
        <sz val="14.0"/>
      </rPr>
      <t>Pinches XL II</t>
    </r>
  </si>
  <si>
    <t>UNI4619</t>
  </si>
  <si>
    <r>
      <rPr>
        <rFont val="Arial"/>
        <b/>
        <color rgb="FF0000CC"/>
        <sz val="14.0"/>
      </rPr>
      <t>Slopers XL I</t>
    </r>
  </si>
  <si>
    <t>UNI5989</t>
  </si>
  <si>
    <r>
      <rPr>
        <rFont val="Arial"/>
        <b/>
        <color rgb="FF0000FF"/>
        <sz val="14.0"/>
      </rPr>
      <t>Slopers XL II</t>
    </r>
  </si>
  <si>
    <t>UNI5223</t>
  </si>
  <si>
    <r>
      <rPr>
        <rFont val="Arial"/>
        <b/>
        <color rgb="FF0000CC"/>
        <sz val="14.0"/>
      </rPr>
      <t>Slopers Mega</t>
    </r>
  </si>
  <si>
    <t>UNI5275</t>
  </si>
  <si>
    <r>
      <rPr>
        <rFont val="Arial"/>
        <b/>
        <color rgb="FF0000CC"/>
        <sz val="14.0"/>
      </rPr>
      <t>Giga I</t>
    </r>
  </si>
  <si>
    <t>UNI5276</t>
  </si>
  <si>
    <r>
      <rPr>
        <rFont val="Arial"/>
        <b/>
        <color rgb="FF0000CC"/>
        <sz val="14.0"/>
      </rPr>
      <t>Giga II</t>
    </r>
  </si>
  <si>
    <t>UNI5277</t>
  </si>
  <si>
    <r>
      <rPr>
        <rFont val="Arial"/>
        <b/>
        <color rgb="FF0000CC"/>
        <sz val="14.0"/>
      </rPr>
      <t>Giga III</t>
    </r>
  </si>
  <si>
    <t>UNI5278</t>
  </si>
  <si>
    <r>
      <rPr>
        <rFont val="Arial"/>
        <b/>
        <color rgb="FF0000CC"/>
        <sz val="14.0"/>
      </rPr>
      <t>Giga IV</t>
    </r>
  </si>
  <si>
    <t>UNI5279</t>
  </si>
  <si>
    <r>
      <rPr>
        <rFont val="Arial"/>
        <b/>
        <color rgb="FF0000CC"/>
        <sz val="14.0"/>
      </rPr>
      <t>Giga V</t>
    </r>
  </si>
  <si>
    <t>UNI4614</t>
  </si>
  <si>
    <r>
      <rPr>
        <rFont val="Arial"/>
        <b/>
        <color rgb="FF0000CC"/>
        <sz val="14.0"/>
      </rPr>
      <t>Edges S I</t>
    </r>
  </si>
  <si>
    <t>UNI4613</t>
  </si>
  <si>
    <r>
      <rPr>
        <rFont val="Arial"/>
        <b/>
        <color rgb="FF0000CC"/>
        <sz val="14.0"/>
      </rPr>
      <t>Edges S II</t>
    </r>
  </si>
  <si>
    <t>UNI4615</t>
  </si>
  <si>
    <r>
      <rPr>
        <rFont val="Arial"/>
        <b/>
        <color rgb="FF0000CC"/>
        <sz val="14.0"/>
      </rPr>
      <t>Edges M I</t>
    </r>
  </si>
  <si>
    <t>UNI4616</t>
  </si>
  <si>
    <r>
      <rPr>
        <rFont val="Arial"/>
        <b/>
        <color rgb="FF0000CC"/>
        <sz val="14.0"/>
      </rPr>
      <t>Edges M II</t>
    </r>
  </si>
  <si>
    <t>UNI5983</t>
  </si>
  <si>
    <r>
      <rPr>
        <rFont val="Arial"/>
        <b/>
        <color rgb="FF0000FF"/>
        <sz val="14.0"/>
      </rPr>
      <t>Edges M III</t>
    </r>
  </si>
  <si>
    <t>UNI4617</t>
  </si>
  <si>
    <r>
      <rPr>
        <rFont val="Arial"/>
        <b/>
        <color rgb="FF0000CC"/>
        <sz val="14.0"/>
      </rPr>
      <t>Edges L</t>
    </r>
  </si>
  <si>
    <t>UNI5061</t>
  </si>
  <si>
    <r>
      <rPr>
        <rFont val="Arial"/>
        <b/>
        <color rgb="FF0000CC"/>
        <sz val="14.0"/>
      </rPr>
      <t>Edges Mega I</t>
    </r>
  </si>
  <si>
    <t>UNI5062</t>
  </si>
  <si>
    <r>
      <rPr>
        <rFont val="Arial"/>
        <b/>
        <color rgb="FF0000CC"/>
        <sz val="14.0"/>
      </rPr>
      <t>Edges Mega II</t>
    </r>
  </si>
  <si>
    <t>UNI5063</t>
  </si>
  <si>
    <r>
      <rPr>
        <rFont val="Arial"/>
        <b/>
        <color rgb="FF0000CC"/>
        <sz val="14.0"/>
      </rPr>
      <t>Edges Mega III</t>
    </r>
  </si>
  <si>
    <t>UNI5067</t>
  </si>
  <si>
    <r>
      <rPr>
        <rFont val="Arial"/>
        <b/>
        <color rgb="FF0000CC"/>
        <sz val="14.0"/>
      </rPr>
      <t>Twin Edges XXL</t>
    </r>
  </si>
  <si>
    <t>UNI5064</t>
  </si>
  <si>
    <r>
      <rPr>
        <rFont val="Arial"/>
        <b/>
        <color rgb="FF0000CC"/>
        <sz val="14.0"/>
      </rPr>
      <t>Edges Incuts L</t>
    </r>
  </si>
  <si>
    <t>UNI5065</t>
  </si>
  <si>
    <r>
      <rPr>
        <rFont val="Arial"/>
        <b/>
        <color rgb="FF0000CC"/>
        <sz val="14.0"/>
      </rPr>
      <t>Incut XL</t>
    </r>
  </si>
  <si>
    <t>UNI4612</t>
  </si>
  <si>
    <r>
      <rPr>
        <rFont val="Arial"/>
        <b/>
        <color rgb="FF0000CC"/>
        <sz val="14.0"/>
      </rPr>
      <t>Footholds XS I</t>
    </r>
  </si>
  <si>
    <t>UNI5977</t>
  </si>
  <si>
    <r>
      <rPr>
        <rFont val="Arial"/>
        <b/>
        <color rgb="FF0000CC"/>
        <sz val="14.0"/>
      </rPr>
      <t>Footholds Lead XS II</t>
    </r>
  </si>
  <si>
    <t>UNI5978</t>
  </si>
  <si>
    <r>
      <rPr>
        <rFont val="Arial"/>
        <b/>
        <color rgb="FF0000FF"/>
        <sz val="14.0"/>
      </rPr>
      <t>Footholds Nails XS</t>
    </r>
  </si>
  <si>
    <t>UNI5984</t>
  </si>
  <si>
    <r>
      <rPr>
        <rFont val="Arial"/>
        <b/>
        <color rgb="FF0000FF"/>
        <sz val="14.0"/>
      </rPr>
      <t>Blockers M</t>
    </r>
  </si>
  <si>
    <t>UNI5992</t>
  </si>
  <si>
    <r>
      <rPr>
        <rFont val="Arial"/>
        <b/>
        <color rgb="FF0000FF"/>
        <sz val="14.0"/>
      </rPr>
      <t>Twin Blockers Giga</t>
    </r>
  </si>
  <si>
    <t>UNI5980</t>
  </si>
  <si>
    <r>
      <rPr>
        <rFont val="Arial"/>
        <b/>
        <color rgb="FF0000FF"/>
        <sz val="14.0"/>
      </rPr>
      <t>Pockets S</t>
    </r>
  </si>
  <si>
    <t>UNI5987</t>
  </si>
  <si>
    <r>
      <rPr>
        <rFont val="Arial"/>
        <b/>
        <color rgb="FF0000FF"/>
        <sz val="14.0"/>
      </rPr>
      <t>Pockets L</t>
    </r>
  </si>
  <si>
    <t>UNI5990</t>
  </si>
  <si>
    <r>
      <rPr>
        <rFont val="Arial"/>
        <b/>
        <color rgb="FF0000FF"/>
        <sz val="14.0"/>
      </rPr>
      <t>Pockets XL</t>
    </r>
  </si>
  <si>
    <t>UNI5982</t>
  </si>
  <si>
    <r>
      <rPr>
        <rFont val="Arial"/>
        <b/>
        <color rgb="FF0000FF"/>
        <sz val="14.0"/>
      </rPr>
      <t>Crimps S</t>
    </r>
  </si>
  <si>
    <t>UNI5981</t>
  </si>
  <si>
    <r>
      <rPr>
        <rFont val="Arial"/>
        <b/>
        <color rgb="FF0000FF"/>
        <sz val="14.0"/>
      </rPr>
      <t>Plates L Screw on</t>
    </r>
  </si>
  <si>
    <t>UNI5979</t>
  </si>
  <si>
    <r>
      <rPr>
        <rFont val="Arial"/>
        <b/>
        <color rgb="FF0000FF"/>
        <sz val="14.0"/>
      </rPr>
      <t>Jibs XS Screw on</t>
    </r>
  </si>
  <si>
    <t>UNI5993</t>
  </si>
  <si>
    <r>
      <rPr>
        <rFont val="Arial"/>
        <b/>
        <color rgb="FF0000FF"/>
        <sz val="14.0"/>
        <u/>
      </rPr>
      <t>Twin Pinches Mega</t>
    </r>
  </si>
  <si>
    <t>UNI5991</t>
  </si>
  <si>
    <r>
      <rPr>
        <rFont val="Arial"/>
        <b/>
        <color rgb="FF0000FF"/>
        <sz val="14.0"/>
        <u/>
      </rPr>
      <t>Twin Slopers Mega</t>
    </r>
  </si>
  <si>
    <t>UNI0000</t>
  </si>
  <si>
    <t>All Nisyros PU sets</t>
  </si>
  <si>
    <t>UKA</t>
  </si>
  <si>
    <t>KALYMNOS (PU)</t>
  </si>
  <si>
    <t>UKA5995</t>
  </si>
  <si>
    <t>KALYMNOS</t>
  </si>
  <si>
    <r>
      <rPr>
        <rFont val="Arial"/>
        <b/>
        <color rgb="FF0000FF"/>
        <sz val="14.0"/>
      </rPr>
      <t>Pinch Giga I</t>
    </r>
  </si>
  <si>
    <t>UKA5996</t>
  </si>
  <si>
    <r>
      <rPr>
        <rFont val="Arial"/>
        <b/>
        <color rgb="FF0000FF"/>
        <sz val="14.0"/>
      </rPr>
      <t xml:space="preserve">Pinches Giga II </t>
    </r>
  </si>
  <si>
    <t>UKA5997</t>
  </si>
  <si>
    <r>
      <rPr>
        <rFont val="Arial"/>
        <b/>
        <color rgb="FF0000FF"/>
        <sz val="14.0"/>
      </rPr>
      <t>Pinches Giga III</t>
    </r>
  </si>
  <si>
    <t>UKA5998</t>
  </si>
  <si>
    <r>
      <rPr>
        <rFont val="Arial"/>
        <b/>
        <color rgb="FF0000FF"/>
        <sz val="14.0"/>
      </rPr>
      <t>Pinches XL</t>
    </r>
  </si>
  <si>
    <t>UKA5994</t>
  </si>
  <si>
    <r>
      <rPr>
        <rFont val="Arial"/>
        <b/>
        <color rgb="FF0000FF"/>
        <sz val="14.0"/>
      </rPr>
      <t>Pinches M</t>
    </r>
  </si>
  <si>
    <t>UKA0000</t>
  </si>
  <si>
    <t>All KALYMNOS PU sets</t>
  </si>
  <si>
    <t>UAL</t>
  </si>
  <si>
    <r>
      <rPr>
        <rFont val="Arial"/>
        <b/>
        <color rgb="FF000000"/>
        <sz val="36.0"/>
      </rPr>
      <t>ALPHA (PU)</t>
    </r>
  </si>
  <si>
    <t>UAL5824</t>
  </si>
  <si>
    <t>ALPHA PU</t>
  </si>
  <si>
    <r>
      <rPr>
        <rFont val="Arial"/>
        <b/>
        <color rgb="FF0000FF"/>
        <sz val="14.0"/>
      </rPr>
      <t>Jugs X Large I PU</t>
    </r>
  </si>
  <si>
    <t>Also available in PE EAL 6466</t>
  </si>
  <si>
    <t>UAL1980</t>
  </si>
  <si>
    <r>
      <rPr>
        <rFont val="Arial"/>
        <b/>
        <color rgb="FF0000CC"/>
        <sz val="14.0"/>
      </rPr>
      <t>Jug XX Large I PU</t>
    </r>
  </si>
  <si>
    <t>Also available in PE EAL 2167</t>
  </si>
  <si>
    <t>UAL5827</t>
  </si>
  <si>
    <r>
      <rPr>
        <rFont val="Arial"/>
        <b/>
        <color rgb="FF0000FF"/>
        <sz val="14.0"/>
      </rPr>
      <t>Jugs XX Large III PU</t>
    </r>
  </si>
  <si>
    <t>Also available in PE EAL 6467</t>
  </si>
  <si>
    <t>UAL5825</t>
  </si>
  <si>
    <r>
      <rPr>
        <rFont val="Arial"/>
        <b/>
        <color rgb="FF0000FF"/>
        <sz val="14.0"/>
      </rPr>
      <t>Jug Giga I PU</t>
    </r>
  </si>
  <si>
    <t>UAL5826</t>
  </si>
  <si>
    <r>
      <rPr>
        <rFont val="Arial"/>
        <b/>
        <color rgb="FF0000FF"/>
        <sz val="14.0"/>
      </rPr>
      <t>Jug Giga II PU</t>
    </r>
  </si>
  <si>
    <t>UAL5828</t>
  </si>
  <si>
    <r>
      <rPr>
        <rFont val="Arial"/>
        <b/>
        <color rgb="FF0000FF"/>
        <sz val="14.0"/>
      </rPr>
      <t>Crack Giga PU</t>
    </r>
  </si>
  <si>
    <t>UAL5829</t>
  </si>
  <si>
    <r>
      <rPr>
        <rFont val="Arial"/>
        <b/>
        <color rgb="FF0000FF"/>
        <sz val="14.0"/>
      </rPr>
      <t>Crack X Large I Screw on PU</t>
    </r>
  </si>
  <si>
    <t>UAL5805</t>
  </si>
  <si>
    <r>
      <rPr>
        <rFont val="Arial"/>
        <b/>
        <color rgb="FF0000FF"/>
        <sz val="14.0"/>
      </rPr>
      <t>Pinches L I PU</t>
    </r>
  </si>
  <si>
    <t>Also available in PE EAL 5031</t>
  </si>
  <si>
    <t>UAL5804</t>
  </si>
  <si>
    <r>
      <rPr>
        <rFont val="Arial"/>
        <b/>
        <color rgb="FF0000FF"/>
        <sz val="14.0"/>
      </rPr>
      <t>Pinches X Large I PU</t>
    </r>
  </si>
  <si>
    <t>Also available in PE EAL 5030</t>
  </si>
  <si>
    <t>UAL5029</t>
  </si>
  <si>
    <r>
      <rPr>
        <rFont val="Arial"/>
        <b/>
        <color rgb="FF0000FF"/>
        <sz val="14.0"/>
      </rPr>
      <t>Pinch Giga I PU</t>
    </r>
  </si>
  <si>
    <t>UAL5044</t>
  </si>
  <si>
    <r>
      <rPr>
        <rFont val="Arial"/>
        <b/>
        <color rgb="FF0000FF"/>
        <sz val="14.0"/>
      </rPr>
      <t>Edge Giga I PU</t>
    </r>
  </si>
  <si>
    <t>UAL5806</t>
  </si>
  <si>
    <r>
      <rPr>
        <rFont val="Arial"/>
        <b/>
        <color rgb="FF0000FF"/>
        <sz val="14.0"/>
      </rPr>
      <t>Edges Mega I PU</t>
    </r>
  </si>
  <si>
    <t>Also available in PE EAL 5043</t>
  </si>
  <si>
    <t>UAL1981</t>
  </si>
  <si>
    <r>
      <rPr>
        <rFont val="Arial"/>
        <b/>
        <color rgb="FF0000CC"/>
        <sz val="14.0"/>
      </rPr>
      <t>Crimps Small I PU</t>
    </r>
  </si>
  <si>
    <t>UAL1740</t>
  </si>
  <si>
    <r>
      <rPr>
        <rFont val="Arial"/>
        <b/>
        <color rgb="FF0000CC"/>
        <sz val="14.0"/>
      </rPr>
      <t>Edges Medium I PU</t>
    </r>
  </si>
  <si>
    <t>3</t>
  </si>
  <si>
    <t>UAL3467</t>
  </si>
  <si>
    <r>
      <rPr>
        <rFont val="Arial"/>
        <b/>
        <color rgb="FF0000FF"/>
        <sz val="14.0"/>
      </rPr>
      <t>Edges mixed I PU</t>
    </r>
  </si>
  <si>
    <t>UAL5023</t>
  </si>
  <si>
    <r>
      <rPr>
        <rFont val="Arial"/>
        <b/>
        <color rgb="FF0000CC"/>
        <sz val="14.0"/>
      </rPr>
      <t>Pockets X Small I PU</t>
    </r>
  </si>
  <si>
    <t>UAL1687</t>
  </si>
  <si>
    <r>
      <rPr>
        <rFont val="Arial"/>
        <b/>
        <color rgb="FF0000CC"/>
        <sz val="14.0"/>
      </rPr>
      <t>Handles X Large I PU</t>
    </r>
  </si>
  <si>
    <t>UAL1457</t>
  </si>
  <si>
    <r>
      <rPr>
        <rFont val="Arial"/>
        <b/>
        <color rgb="FF0000CC"/>
        <sz val="14.0"/>
      </rPr>
      <t>Footholds X Small I PU</t>
    </r>
  </si>
  <si>
    <t>UAL3745</t>
  </si>
  <si>
    <r>
      <rPr>
        <rFont val="Arial"/>
        <b/>
        <color rgb="FF0000CC"/>
        <sz val="14.0"/>
      </rPr>
      <t>Footholds X Small II PU</t>
    </r>
  </si>
  <si>
    <t>UAL3744</t>
  </si>
  <si>
    <r>
      <rPr>
        <rFont val="Arial"/>
        <b/>
        <color rgb="FF0000CC"/>
        <sz val="14.0"/>
      </rPr>
      <t>Footholds Small I PU</t>
    </r>
  </si>
  <si>
    <t>UAL6465</t>
  </si>
  <si>
    <r>
      <rPr>
        <rFont val="Arial"/>
        <b/>
        <color rgb="FF0000FF"/>
        <sz val="14.0"/>
        <u/>
      </rPr>
      <t>Pinches X Small I PU</t>
    </r>
  </si>
  <si>
    <t>Also available in PE EAL5033</t>
  </si>
  <si>
    <t>UAL6459</t>
  </si>
  <si>
    <r>
      <rPr>
        <rFont val="Arial"/>
        <b/>
        <color rgb="FF0000FF"/>
        <sz val="14.0"/>
        <u/>
      </rPr>
      <t>Pinches Medium I PU</t>
    </r>
  </si>
  <si>
    <t>Also available in PE EAL 5032</t>
  </si>
  <si>
    <t>UAL6460</t>
  </si>
  <si>
    <r>
      <rPr>
        <rFont val="Arial"/>
        <b/>
        <color rgb="FF0000FF"/>
        <sz val="14.0"/>
        <u/>
      </rPr>
      <t>Pinches Large II PU</t>
    </r>
  </si>
  <si>
    <t>Also available in PE EAL 1515</t>
  </si>
  <si>
    <t>UAL6461</t>
  </si>
  <si>
    <r>
      <rPr>
        <rFont val="Arial"/>
        <b/>
        <color rgb="FF0000FF"/>
        <sz val="14.0"/>
        <u/>
      </rPr>
      <t>Edges Crimps Medium I PU</t>
    </r>
  </si>
  <si>
    <t>Also available in PE EAL 5022</t>
  </si>
  <si>
    <t>UAL6462</t>
  </si>
  <si>
    <r>
      <rPr>
        <rFont val="Arial"/>
        <b/>
        <color rgb="FF0000FF"/>
        <sz val="14.0"/>
        <u/>
      </rPr>
      <t>Pockets Large I PU</t>
    </r>
  </si>
  <si>
    <t>Also available in PE EAL 5027</t>
  </si>
  <si>
    <t>UAL6463</t>
  </si>
  <si>
    <r>
      <rPr>
        <rFont val="Arial"/>
        <b/>
        <color rgb="FF0000FF"/>
        <sz val="14.0"/>
        <u/>
      </rPr>
      <t>Pockets X Large I PU</t>
    </r>
  </si>
  <si>
    <t>Also available in PE EAL 5026</t>
  </si>
  <si>
    <t>UAL6464</t>
  </si>
  <si>
    <r>
      <rPr>
        <rFont val="Arial"/>
        <b/>
        <color rgb="FF0000FF"/>
        <sz val="14.0"/>
        <u/>
      </rPr>
      <t>Pocket XX Large I PU</t>
    </r>
  </si>
  <si>
    <t>Also available in PE EAL 5397</t>
  </si>
  <si>
    <t>UAL6455</t>
  </si>
  <si>
    <r>
      <rPr>
        <rFont val="Arial"/>
        <b/>
        <color rgb="FF0000FF"/>
        <sz val="14.0"/>
        <u/>
      </rPr>
      <t>Jugs Small I PU</t>
    </r>
  </si>
  <si>
    <t>Also available in PE EAL 5034</t>
  </si>
  <si>
    <t>UAL6480</t>
  </si>
  <si>
    <r>
      <rPr>
        <rFont val="Arial"/>
        <b/>
        <color rgb="FF0000FF"/>
        <sz val="14.0"/>
        <u/>
      </rPr>
      <t>Jugs Large I PU</t>
    </r>
  </si>
  <si>
    <t xml:space="preserve">  Also available in PE EAL 5036</t>
  </si>
  <si>
    <t>UAL6457</t>
  </si>
  <si>
    <r>
      <rPr>
        <rFont val="Arial"/>
        <b/>
        <color rgb="FF0000FF"/>
        <sz val="14.0"/>
        <u/>
      </rPr>
      <t>Jugs X Large II PU</t>
    </r>
  </si>
  <si>
    <t>Also available in PE EAL 5039</t>
  </si>
  <si>
    <t>UAL6456</t>
  </si>
  <si>
    <r>
      <rPr>
        <rFont val="Arial"/>
        <b/>
        <color rgb="FF0000FF"/>
        <sz val="14.0"/>
        <u/>
      </rPr>
      <t>Jugs X Large III PU</t>
    </r>
  </si>
  <si>
    <t>Also available in PE EAL 5038</t>
  </si>
  <si>
    <t>UAL6458</t>
  </si>
  <si>
    <r>
      <rPr>
        <rFont val="Arial"/>
        <b/>
        <color rgb="FF0000FF"/>
        <sz val="14.0"/>
        <u/>
      </rPr>
      <t>Jug XX Large II PU</t>
    </r>
  </si>
  <si>
    <t>Also available in PE EAL 5040</t>
  </si>
  <si>
    <t>UAL7670</t>
  </si>
  <si>
    <r>
      <rPr>
        <rFont val="Arial"/>
        <b/>
        <color rgb="FF0000FF"/>
        <sz val="14.0"/>
        <u/>
      </rPr>
      <t>Jugs Medium II PU</t>
    </r>
  </si>
  <si>
    <t>JUST RELEASED</t>
  </si>
  <si>
    <t>UAL7671</t>
  </si>
  <si>
    <r>
      <rPr>
        <rFont val="Arial"/>
        <b/>
        <color rgb="FF0000FF"/>
        <sz val="14.0"/>
        <u/>
      </rPr>
      <t>Jugs X Large IV PU</t>
    </r>
  </si>
  <si>
    <t>UAL7673</t>
  </si>
  <si>
    <r>
      <rPr>
        <rFont val="Arial"/>
        <b/>
        <color rgb="FF0000FF"/>
        <sz val="14.0"/>
        <u/>
      </rPr>
      <t>Slopers Medium I PU</t>
    </r>
  </si>
  <si>
    <t>UAL7083</t>
  </si>
  <si>
    <r>
      <rPr>
        <rFont val="Arial"/>
        <b/>
        <color rgb="FF0000FF"/>
        <sz val="14.0"/>
        <u/>
      </rPr>
      <t>Slopers Mega I PU</t>
    </r>
  </si>
  <si>
    <t>UAL7095</t>
  </si>
  <si>
    <r>
      <rPr>
        <rFont val="Arial"/>
        <b/>
        <color rgb="FF0000FF"/>
        <sz val="14.0"/>
        <u/>
      </rPr>
      <t xml:space="preserve">Slopers XX Large I PU </t>
    </r>
  </si>
  <si>
    <t>UAL7096</t>
  </si>
  <si>
    <r>
      <rPr>
        <rFont val="Arial"/>
        <b/>
        <color rgb="FF0000FF"/>
        <sz val="14.0"/>
        <u/>
      </rPr>
      <t>Slopers X Large I PU</t>
    </r>
  </si>
  <si>
    <t>UAL7097</t>
  </si>
  <si>
    <r>
      <rPr>
        <rFont val="Arial"/>
        <b/>
        <color rgb="FF0000FF"/>
        <sz val="14.0"/>
        <u/>
      </rPr>
      <t>Slopers Large I PU</t>
    </r>
  </si>
  <si>
    <t>UAL7098</t>
  </si>
  <si>
    <r>
      <rPr>
        <rFont val="Arial"/>
        <b/>
        <color rgb="FF0000FF"/>
        <sz val="14.0"/>
        <u/>
      </rPr>
      <t>Jibs Small I PU</t>
    </r>
  </si>
  <si>
    <t>UAL7162</t>
  </si>
  <si>
    <r>
      <rPr>
        <rFont val="Arial"/>
        <b/>
        <color rgb="FF0000FF"/>
        <sz val="14.0"/>
        <u/>
      </rPr>
      <t>Footholds Small II PU</t>
    </r>
  </si>
  <si>
    <t>UAL7199</t>
  </si>
  <si>
    <r>
      <rPr>
        <rFont val="Arial"/>
        <b/>
        <color rgb="FF0000FF"/>
        <sz val="14.0"/>
        <u/>
      </rPr>
      <t>Jugs Large II PU</t>
    </r>
  </si>
  <si>
    <t>UAL7323</t>
  </si>
  <si>
    <r>
      <rPr>
        <rFont val="Arial"/>
        <b/>
        <color rgb="FF0000FF"/>
        <sz val="14.0"/>
        <u/>
      </rPr>
      <t>Slopers XX Large II PU</t>
    </r>
  </si>
  <si>
    <t>UAL7334</t>
  </si>
  <si>
    <r>
      <rPr>
        <rFont val="Arial"/>
        <b/>
        <color rgb="FF0000FF"/>
        <sz val="14.0"/>
        <u/>
      </rPr>
      <t>Pinches Mega I PU</t>
    </r>
  </si>
  <si>
    <t>UAL0000</t>
  </si>
  <si>
    <t>All Alpha PU sets</t>
  </si>
  <si>
    <t>UBE</t>
  </si>
  <si>
    <r>
      <rPr>
        <rFont val="Arial"/>
        <b/>
        <color rgb="FF000000"/>
        <sz val="36.0"/>
        <u/>
      </rPr>
      <t>BETA (PU)</t>
    </r>
  </si>
  <si>
    <t>UBE7063</t>
  </si>
  <si>
    <t>BETA PU</t>
  </si>
  <si>
    <r>
      <rPr>
        <rFont val="Arial"/>
        <b/>
        <color rgb="FF0000FF"/>
        <sz val="14.0"/>
        <u/>
      </rPr>
      <t>Pinches Giga II</t>
    </r>
  </si>
  <si>
    <t>UBE7328</t>
  </si>
  <si>
    <r>
      <rPr>
        <rFont val="Arial"/>
        <b/>
        <color rgb="FF0000FF"/>
        <sz val="14.0"/>
        <u/>
      </rPr>
      <t>Pinches Mega I</t>
    </r>
  </si>
  <si>
    <t>UBE7335</t>
  </si>
  <si>
    <r>
      <rPr>
        <rFont val="Arial"/>
        <b/>
        <color rgb="FF0000FF"/>
        <sz val="14.0"/>
        <u/>
      </rPr>
      <t>Roof Jugs Mega I</t>
    </r>
  </si>
  <si>
    <t>UBE7371</t>
  </si>
  <si>
    <r>
      <rPr>
        <rFont val="Arial"/>
        <b/>
        <color rgb="FF0000FF"/>
        <sz val="14.0"/>
        <u/>
      </rPr>
      <t>Roof Jug Giga I</t>
    </r>
  </si>
  <si>
    <t>UBE7376</t>
  </si>
  <si>
    <r>
      <rPr>
        <rFont val="Arial"/>
        <b/>
        <color rgb="FF0000FF"/>
        <sz val="14.0"/>
        <u/>
      </rPr>
      <t>Pinches XX Large II</t>
    </r>
  </si>
  <si>
    <t>JUST RELEASED/Available also in PE EBE8116</t>
  </si>
  <si>
    <t>UBE7377</t>
  </si>
  <si>
    <r>
      <rPr>
        <rFont val="Arial"/>
        <b/>
        <color rgb="FF0000FF"/>
        <sz val="14.0"/>
        <u/>
      </rPr>
      <t>Roof Jugs X Large I</t>
    </r>
  </si>
  <si>
    <t>JUST RELEASED/Available also in PE EBE8117</t>
  </si>
  <si>
    <t>UBE7664</t>
  </si>
  <si>
    <r>
      <rPr>
        <rFont val="Arial"/>
        <b/>
        <color rgb="FF0000FF"/>
        <sz val="14.0"/>
        <u/>
      </rPr>
      <t>Footholds Medium I</t>
    </r>
  </si>
  <si>
    <t>JUST RELEASED/Available also in PE EBE8118</t>
  </si>
  <si>
    <t>UBE7665</t>
  </si>
  <si>
    <r>
      <rPr>
        <rFont val="Arial"/>
        <b/>
        <color rgb="FF0000FF"/>
        <sz val="14.0"/>
        <u/>
      </rPr>
      <t>Jugs Giga I</t>
    </r>
  </si>
  <si>
    <t>UBE7672</t>
  </si>
  <si>
    <r>
      <rPr>
        <rFont val="Arial"/>
        <b/>
        <color rgb="FF0000FF"/>
        <sz val="14.0"/>
        <u/>
      </rPr>
      <t xml:space="preserve">Pinches X Large I </t>
    </r>
  </si>
  <si>
    <t>JUST RELEASED/Available also in PE EBE8120</t>
  </si>
  <si>
    <t>UBE7674</t>
  </si>
  <si>
    <r>
      <rPr>
        <rFont val="Arial"/>
        <b/>
        <color rgb="FF0000FF"/>
        <sz val="14.0"/>
        <u/>
      </rPr>
      <t>Pinches X Large II</t>
    </r>
  </si>
  <si>
    <t>JUST RELEASED/Available also in PE EBE8121</t>
  </si>
  <si>
    <t>UBE7675</t>
  </si>
  <si>
    <r>
      <rPr>
        <rFont val="Arial"/>
        <b/>
        <color rgb="FF0000FF"/>
        <sz val="14.0"/>
        <u/>
      </rPr>
      <t>Pinches X Large III</t>
    </r>
  </si>
  <si>
    <t>JUST RELEASED/Available also in PE EBE8122</t>
  </si>
  <si>
    <t>UBE7676</t>
  </si>
  <si>
    <r>
      <rPr>
        <rFont val="Arial"/>
        <b/>
        <color rgb="FF0000FF"/>
        <sz val="14.0"/>
        <u/>
      </rPr>
      <t>Footholds Small I</t>
    </r>
  </si>
  <si>
    <t>JUST RELEASED/Available also in PE EBE8123</t>
  </si>
  <si>
    <t>UBE7707</t>
  </si>
  <si>
    <r>
      <rPr>
        <rFont val="Arial"/>
        <b/>
        <color rgb="FF0000FF"/>
        <sz val="14.0"/>
        <u/>
      </rPr>
      <t>Roof Jug Giga II</t>
    </r>
  </si>
  <si>
    <t>UBE7708</t>
  </si>
  <si>
    <r>
      <rPr>
        <rFont val="Arial"/>
        <b/>
        <color rgb="FF0000FF"/>
        <sz val="14.0"/>
        <u/>
      </rPr>
      <t>Pockets Giga I</t>
    </r>
  </si>
  <si>
    <t>JUST RELEASED/Available also in PE EBE8125</t>
  </si>
  <si>
    <t>UBE7709</t>
  </si>
  <si>
    <r>
      <rPr>
        <rFont val="Arial"/>
        <b/>
        <color rgb="FF0000FF"/>
        <sz val="14.0"/>
        <u/>
      </rPr>
      <t>Roof Jugs XX Large I</t>
    </r>
  </si>
  <si>
    <t>JUST RELEASED/Available also in PE EBE8126</t>
  </si>
  <si>
    <t>UBE7771</t>
  </si>
  <si>
    <r>
      <rPr>
        <rFont val="Arial"/>
        <b/>
        <color rgb="FF0000FF"/>
        <sz val="14.0"/>
        <u/>
      </rPr>
      <t>Roof Jugs X Large II</t>
    </r>
  </si>
  <si>
    <t>JUST RELEASED/Available also in PE EBE8127</t>
  </si>
  <si>
    <t>UBE7785</t>
  </si>
  <si>
    <r>
      <rPr>
        <rFont val="Arial"/>
        <b/>
        <color rgb="FF0000FF"/>
        <sz val="14.0"/>
        <u/>
      </rPr>
      <t>Roof Jug Giga III</t>
    </r>
  </si>
  <si>
    <t>JUST RELEASED/Available also in PE EBE8128</t>
  </si>
  <si>
    <t>UBE0000</t>
  </si>
  <si>
    <t>All BETA (PU) sets</t>
  </si>
  <si>
    <t>UAN</t>
  </si>
  <si>
    <r>
      <rPr>
        <rFont val="Arial"/>
        <b/>
        <color rgb="FF000000"/>
        <sz val="36.0"/>
        <u/>
      </rPr>
      <t>KIDS (PU)</t>
    </r>
  </si>
  <si>
    <t>UAN5800</t>
  </si>
  <si>
    <t>ANIMALS PU</t>
  </si>
  <si>
    <r>
      <rPr>
        <rFont val="Arial"/>
        <b/>
        <color rgb="FF0000FF"/>
        <sz val="14.0"/>
      </rPr>
      <t>Jugs L I</t>
    </r>
  </si>
  <si>
    <t>Also  available in PE EAN 3070</t>
  </si>
  <si>
    <t>UAN5799</t>
  </si>
  <si>
    <r>
      <rPr>
        <rFont val="Arial"/>
        <b/>
        <color rgb="FF0000FF"/>
        <sz val="14.0"/>
      </rPr>
      <t>Jugs L II</t>
    </r>
  </si>
  <si>
    <t>Also  available in PE EAN 5274</t>
  </si>
  <si>
    <t>UAN7855</t>
  </si>
  <si>
    <t>ALPHABET</t>
  </si>
  <si>
    <r>
      <rPr>
        <rFont val="Arial"/>
        <b/>
        <color rgb="FF0000FF"/>
        <sz val="14.0"/>
        <u/>
      </rPr>
      <t>Jugs L III</t>
    </r>
  </si>
  <si>
    <t>JUST RELEASED/Available also in PE EAN7048</t>
  </si>
  <si>
    <t>UAN7856</t>
  </si>
  <si>
    <t>NUMBERS</t>
  </si>
  <si>
    <r>
      <rPr>
        <rFont val="Arial"/>
        <b/>
        <color rgb="FF0000FF"/>
        <sz val="14.0"/>
        <u/>
      </rPr>
      <t>Jugs L IV</t>
    </r>
  </si>
  <si>
    <t>JUST RELEASED/Available also in PE EAN7049</t>
  </si>
  <si>
    <t>UAN0000</t>
  </si>
  <si>
    <t>KIDS PU</t>
  </si>
  <si>
    <t>All KIDS (PU) sets</t>
  </si>
  <si>
    <t>UTR</t>
  </si>
  <si>
    <r>
      <rPr>
        <rFont val="Arial"/>
        <b/>
        <color rgb="FF000000"/>
        <sz val="14.0"/>
      </rPr>
      <t>TRAINING (PU)</t>
    </r>
  </si>
  <si>
    <t>UTR1534</t>
  </si>
  <si>
    <t>TRAINING PU</t>
  </si>
  <si>
    <r>
      <rPr>
        <rFont val="Arial"/>
        <b/>
        <color rgb="FF0000CC"/>
        <sz val="14.0"/>
      </rPr>
      <t>Training Campus PU</t>
    </r>
  </si>
  <si>
    <t>UTR2184</t>
  </si>
  <si>
    <r>
      <rPr>
        <rFont val="Arial"/>
        <b/>
        <color rgb="FF0000CC"/>
        <sz val="14.0"/>
      </rPr>
      <t>Hemisphere 10cm PU</t>
    </r>
  </si>
  <si>
    <t>Also  available in PE ETR 2181</t>
  </si>
  <si>
    <t>UTR1539</t>
  </si>
  <si>
    <r>
      <rPr>
        <rFont val="Arial"/>
        <b/>
        <color rgb="FF0000CC"/>
        <sz val="14.0"/>
      </rPr>
      <t>Hemisphere 15cm PU</t>
    </r>
  </si>
  <si>
    <t>Also  available in PE ETR 4003</t>
  </si>
  <si>
    <t>UTR2975</t>
  </si>
  <si>
    <r>
      <rPr>
        <rFont val="Arial"/>
        <b/>
        <color rgb="FF0000CC"/>
        <sz val="14.0"/>
      </rPr>
      <t>Hemisphere 30 cm PU</t>
    </r>
  </si>
  <si>
    <t>UTR1453</t>
  </si>
  <si>
    <r>
      <rPr>
        <rFont val="Arial"/>
        <b/>
        <color rgb="FF0000CC"/>
        <sz val="14.0"/>
      </rPr>
      <t>Pins PU</t>
    </r>
  </si>
  <si>
    <t>UTR1454</t>
  </si>
  <si>
    <r>
      <rPr>
        <rFont val="Arial"/>
        <b/>
        <color rgb="FF0000CC"/>
        <sz val="14.0"/>
      </rPr>
      <t>Training Balls 10cm PU</t>
    </r>
  </si>
  <si>
    <t>UTR3991</t>
  </si>
  <si>
    <r>
      <rPr>
        <rFont val="Arial"/>
        <b/>
        <color rgb="FF0000CC"/>
        <sz val="14.0"/>
      </rPr>
      <t>Training Ball 20cm PU</t>
    </r>
  </si>
  <si>
    <t>POLYESTER HOLDS (PE)</t>
  </si>
  <si>
    <t>EAL</t>
  </si>
  <si>
    <r>
      <rPr>
        <rFont val="Arial"/>
        <b/>
        <color rgb="FF000000"/>
        <sz val="36.0"/>
      </rPr>
      <t>ALPHA (PE)</t>
    </r>
  </si>
  <si>
    <t>3  YELLOW GREEN 361C/6018</t>
  </si>
  <si>
    <t>6 PASTEL ORANGE 151C/2003</t>
  </si>
  <si>
    <t>1 TRAFFIC WHITE -/9016</t>
  </si>
  <si>
    <t>9 SILVER GREY 429C/7001</t>
  </si>
  <si>
    <t>14 FLUO YELLOW 803c/1026</t>
  </si>
  <si>
    <t>11 FLUO ORANGE</t>
  </si>
  <si>
    <t>13 FLUO PINK</t>
  </si>
  <si>
    <t>4  LEAF GREEN  349C/6002</t>
  </si>
  <si>
    <t>81 US PURPPLE</t>
  </si>
  <si>
    <t>EAL5034</t>
  </si>
  <si>
    <t>ALPHA PE</t>
  </si>
  <si>
    <r>
      <rPr>
        <rFont val="Arial"/>
        <b/>
        <color rgb="FF0000CC"/>
        <sz val="14.0"/>
      </rPr>
      <t>Jugs S PE</t>
    </r>
  </si>
  <si>
    <t>Also available in PU UAL 6455</t>
  </si>
  <si>
    <t>EAL5035</t>
  </si>
  <si>
    <r>
      <rPr>
        <rFont val="Arial"/>
        <b/>
        <color rgb="FF0000CC"/>
        <sz val="14.0"/>
      </rPr>
      <t>Jugs M PE</t>
    </r>
  </si>
  <si>
    <t>EAL5036</t>
  </si>
  <si>
    <r>
      <rPr>
        <rFont val="Arial"/>
        <b/>
        <color rgb="FF0000CC"/>
        <sz val="14.0"/>
      </rPr>
      <t>Jugs L PE</t>
    </r>
  </si>
  <si>
    <t>Also available in PU UAL 6480</t>
  </si>
  <si>
    <t>EAL5039</t>
  </si>
  <si>
    <r>
      <rPr>
        <rFont val="Arial"/>
        <b/>
        <color rgb="FF0000CC"/>
        <sz val="14.0"/>
      </rPr>
      <t>Jugs XL II PE</t>
    </r>
  </si>
  <si>
    <t>Also available in PU UAL 6457</t>
  </si>
  <si>
    <t>EAL5038</t>
  </si>
  <si>
    <r>
      <rPr>
        <rFont val="Arial"/>
        <b/>
        <color rgb="FF0000CC"/>
        <sz val="14.0"/>
      </rPr>
      <t>Jugs XL III PE</t>
    </r>
  </si>
  <si>
    <t>Also available in PU UAL 6456</t>
  </si>
  <si>
    <t>EAL2167</t>
  </si>
  <si>
    <r>
      <rPr>
        <rFont val="Arial"/>
        <b/>
        <color rgb="FF0000CC"/>
        <sz val="14.0"/>
      </rPr>
      <t>Jug XXL I PE</t>
    </r>
  </si>
  <si>
    <t>Also available in PU UAL 1980</t>
  </si>
  <si>
    <t>EAL5040</t>
  </si>
  <si>
    <r>
      <rPr>
        <rFont val="Arial"/>
        <b/>
        <color rgb="FF0000CC"/>
        <sz val="14.0"/>
      </rPr>
      <t>Jug XXL II PE</t>
    </r>
  </si>
  <si>
    <t>Also available in PU UAL 6458</t>
  </si>
  <si>
    <t>EAL5033</t>
  </si>
  <si>
    <r>
      <rPr>
        <rFont val="Arial"/>
        <b/>
        <color rgb="FF0000CC"/>
        <sz val="14.0"/>
      </rPr>
      <t>Pinches XS PE</t>
    </r>
  </si>
  <si>
    <t>Also available in PU UAL 6465</t>
  </si>
  <si>
    <t>EAL5032</t>
  </si>
  <si>
    <r>
      <rPr>
        <rFont val="Arial"/>
        <b/>
        <color rgb="FF0000CC"/>
        <sz val="14.0"/>
      </rPr>
      <t>Pinches M PE</t>
    </r>
  </si>
  <si>
    <t>Also available in PU UAL 6459</t>
  </si>
  <si>
    <t>EAL5031</t>
  </si>
  <si>
    <r>
      <rPr>
        <rFont val="Arial"/>
        <b/>
        <color rgb="FF0000FF"/>
        <sz val="14.0"/>
      </rPr>
      <t>Pinches L I PE</t>
    </r>
  </si>
  <si>
    <t>Also available in PU UAL 5805</t>
  </si>
  <si>
    <t>EAL1515</t>
  </si>
  <si>
    <r>
      <rPr>
        <rFont val="Arial"/>
        <b/>
        <color rgb="FF0000CC"/>
        <sz val="14.0"/>
      </rPr>
      <t>Pinches L II PE</t>
    </r>
  </si>
  <si>
    <t>Also available in PU UAL 6460</t>
  </si>
  <si>
    <t>EAL5030</t>
  </si>
  <si>
    <r>
      <rPr>
        <rFont val="Arial"/>
        <b/>
        <color rgb="FF0000CC"/>
        <sz val="14.0"/>
      </rPr>
      <t>Pinches XL PE</t>
    </r>
  </si>
  <si>
    <t>Also available in PU UAL 5804</t>
  </si>
  <si>
    <t>EAL5043</t>
  </si>
  <si>
    <r>
      <rPr>
        <rFont val="Arial"/>
        <b/>
        <color rgb="FF0000CC"/>
        <sz val="14.0"/>
      </rPr>
      <t>Edges Mega PE</t>
    </r>
  </si>
  <si>
    <t>Also available in PU UAL 5806</t>
  </si>
  <si>
    <t>EAL5022</t>
  </si>
  <si>
    <r>
      <rPr>
        <rFont val="Arial"/>
        <b/>
        <color rgb="FF0000CC"/>
        <sz val="14.0"/>
      </rPr>
      <t>Edges Crimps M PE</t>
    </r>
  </si>
  <si>
    <t>Also available in PU UAL 6461</t>
  </si>
  <si>
    <t>EAL5028</t>
  </si>
  <si>
    <r>
      <rPr>
        <rFont val="Arial"/>
        <b/>
        <color rgb="FF0000CC"/>
        <sz val="14.0"/>
      </rPr>
      <t>Pockets M PE</t>
    </r>
  </si>
  <si>
    <t>EAL5027</t>
  </si>
  <si>
    <r>
      <rPr>
        <rFont val="Arial"/>
        <b/>
        <color rgb="FF0000CC"/>
        <sz val="14.0"/>
      </rPr>
      <t>Pockets L PE</t>
    </r>
  </si>
  <si>
    <t>Also available in PU UAL 6462</t>
  </si>
  <si>
    <t>EAL5026</t>
  </si>
  <si>
    <r>
      <rPr>
        <rFont val="Arial"/>
        <b/>
        <color rgb="FF0000CC"/>
        <sz val="14.0"/>
      </rPr>
      <t>Pockets XL PE</t>
    </r>
  </si>
  <si>
    <t>Also available in PU UAL 6463</t>
  </si>
  <si>
    <t>EAL5397</t>
  </si>
  <si>
    <r>
      <rPr>
        <rFont val="Arial"/>
        <b/>
        <color rgb="FF0000CC"/>
        <sz val="14.0"/>
      </rPr>
      <t>Pocket XXL PE</t>
    </r>
  </si>
  <si>
    <t>Also available in PU UAL 6464</t>
  </si>
  <si>
    <t>EAL2172</t>
  </si>
  <si>
    <r>
      <rPr>
        <rFont val="Arial"/>
        <b/>
        <color rgb="FF0000CC"/>
        <sz val="14.0"/>
      </rPr>
      <t>Footholds XS PE</t>
    </r>
  </si>
  <si>
    <t>EAL6466</t>
  </si>
  <si>
    <r>
      <rPr>
        <rFont val="Arial"/>
        <b/>
        <color rgb="FF0000FF"/>
        <sz val="14.0"/>
        <u/>
      </rPr>
      <t>Jugs X Large I PE</t>
    </r>
  </si>
  <si>
    <t>Also available in PU UAL 5824</t>
  </si>
  <si>
    <t>EAL6467</t>
  </si>
  <si>
    <r>
      <rPr>
        <rFont val="Arial"/>
        <b/>
        <color rgb="FF0000FF"/>
        <sz val="14.0"/>
        <u/>
      </rPr>
      <t>Jugs XX Large III PE</t>
    </r>
  </si>
  <si>
    <t>Also available in PU UAL 5827</t>
  </si>
  <si>
    <t>EAL0000</t>
  </si>
  <si>
    <t>All Alpha PE sets</t>
  </si>
  <si>
    <t>EBE</t>
  </si>
  <si>
    <r>
      <rPr>
        <rFont val="Arial"/>
        <b/>
        <color rgb="FF000000"/>
        <sz val="36.0"/>
        <u/>
      </rPr>
      <t>BETA (PE)</t>
    </r>
  </si>
  <si>
    <t>EBE8116</t>
  </si>
  <si>
    <t>BETA PE</t>
  </si>
  <si>
    <r>
      <rPr>
        <rFont val="Arial"/>
        <b/>
        <color rgb="FF0000FF"/>
        <sz val="14.0"/>
        <u/>
      </rPr>
      <t>Pinches XX Large II</t>
    </r>
  </si>
  <si>
    <t>JUST RELEASED/Available also in PU UBE7376</t>
  </si>
  <si>
    <t>EBE8117</t>
  </si>
  <si>
    <r>
      <rPr>
        <rFont val="Arial"/>
        <b/>
        <color rgb="FF0000FF"/>
        <sz val="14.0"/>
        <u/>
      </rPr>
      <t>Roof Jugs X Large I</t>
    </r>
  </si>
  <si>
    <t>JUST RELEASED/Available also in PU UBE7377</t>
  </si>
  <si>
    <t>EBE8118</t>
  </si>
  <si>
    <r>
      <rPr>
        <rFont val="Arial"/>
        <b/>
        <color rgb="FF0000FF"/>
        <sz val="14.0"/>
        <u/>
      </rPr>
      <t>Footholds Medium I</t>
    </r>
  </si>
  <si>
    <t>JUST RELEASED/Available also in PU UBE7664</t>
  </si>
  <si>
    <t>EBE8120</t>
  </si>
  <si>
    <r>
      <rPr>
        <rFont val="Arial"/>
        <b/>
        <color rgb="FF0000FF"/>
        <sz val="14.0"/>
        <u/>
      </rPr>
      <t xml:space="preserve">Pinches X Large I </t>
    </r>
  </si>
  <si>
    <t>JUST RELEASED/Available also in PU UBE7672</t>
  </si>
  <si>
    <t>EBE8121</t>
  </si>
  <si>
    <r>
      <rPr>
        <rFont val="Arial"/>
        <b/>
        <color rgb="FF0000FF"/>
        <sz val="14.0"/>
        <u/>
      </rPr>
      <t>Pinches X Large II</t>
    </r>
  </si>
  <si>
    <t>JUST RELEASED/Available also in PU UBE7674</t>
  </si>
  <si>
    <t>EBE8122</t>
  </si>
  <si>
    <r>
      <rPr>
        <rFont val="Arial"/>
        <b/>
        <color rgb="FF0000FF"/>
        <sz val="14.0"/>
        <u/>
      </rPr>
      <t>Pinches X Large III</t>
    </r>
  </si>
  <si>
    <t>JUST RELEASED/Available also in PU UBE7675</t>
  </si>
  <si>
    <t>EBE8123</t>
  </si>
  <si>
    <r>
      <rPr>
        <rFont val="Arial"/>
        <b/>
        <color rgb="FF0000FF"/>
        <sz val="14.0"/>
        <u/>
      </rPr>
      <t>Footholds Small I</t>
    </r>
  </si>
  <si>
    <t>JUST RELEASED/Available also in PU UBE7676</t>
  </si>
  <si>
    <t>EBE8125</t>
  </si>
  <si>
    <r>
      <rPr>
        <rFont val="Arial"/>
        <b/>
        <color rgb="FF0000FF"/>
        <sz val="14.0"/>
        <u/>
      </rPr>
      <t>Pockets Giga I</t>
    </r>
  </si>
  <si>
    <t>JUST RELEASED/Available also in PU UBE7708</t>
  </si>
  <si>
    <t>EBE8126</t>
  </si>
  <si>
    <r>
      <rPr>
        <rFont val="Arial"/>
        <b/>
        <color rgb="FF0000FF"/>
        <sz val="14.0"/>
        <u/>
      </rPr>
      <t>Roof Jugs XX Large I</t>
    </r>
  </si>
  <si>
    <t>JUST RELEASED/Available also in PU UBE7709</t>
  </si>
  <si>
    <t>EBE8127</t>
  </si>
  <si>
    <r>
      <rPr>
        <rFont val="Arial"/>
        <b/>
        <color rgb="FF0000FF"/>
        <sz val="14.0"/>
        <u/>
      </rPr>
      <t>Roof Jugs X Large II</t>
    </r>
  </si>
  <si>
    <t>JUST RELEASED/Available also in PU UBE7771</t>
  </si>
  <si>
    <t>EBE8128</t>
  </si>
  <si>
    <r>
      <rPr>
        <rFont val="Arial"/>
        <b/>
        <color rgb="FF0000FF"/>
        <sz val="14.0"/>
        <u/>
      </rPr>
      <t>Roof Jug Giga III</t>
    </r>
  </si>
  <si>
    <t>JUST RELEASED/Available also in PU UBE7785</t>
  </si>
  <si>
    <t>EMA</t>
  </si>
  <si>
    <t>MATALA (PE)</t>
  </si>
  <si>
    <t>EMA2118</t>
  </si>
  <si>
    <t>MATALA</t>
  </si>
  <si>
    <r>
      <rPr>
        <rFont val="Arial"/>
        <b/>
        <color rgb="FF0000CC"/>
        <sz val="14.0"/>
      </rPr>
      <t>Jugs S</t>
    </r>
  </si>
  <si>
    <t>EMA2119</t>
  </si>
  <si>
    <r>
      <rPr>
        <rFont val="Arial"/>
        <b/>
        <color rgb="FF0000CC"/>
        <sz val="14.0"/>
      </rPr>
      <t>Jugs M</t>
    </r>
  </si>
  <si>
    <t>EMA2120</t>
  </si>
  <si>
    <r>
      <rPr>
        <rFont val="Arial"/>
        <b/>
        <color rgb="FF0000CC"/>
        <sz val="14.0"/>
      </rPr>
      <t>Jugs L</t>
    </r>
  </si>
  <si>
    <t>EMA2121</t>
  </si>
  <si>
    <r>
      <rPr>
        <rFont val="Arial"/>
        <b/>
        <color rgb="FF0000CC"/>
        <sz val="14.0"/>
      </rPr>
      <t>Jugs XL</t>
    </r>
  </si>
  <si>
    <t>EMA2122</t>
  </si>
  <si>
    <r>
      <rPr>
        <rFont val="Arial"/>
        <b/>
        <color rgb="FF0000CC"/>
        <sz val="14.0"/>
      </rPr>
      <t>Totem Mixed</t>
    </r>
  </si>
  <si>
    <t>EMA2169</t>
  </si>
  <si>
    <r>
      <rPr>
        <rFont val="Arial"/>
        <b/>
        <color rgb="FF0000CC"/>
        <sz val="14.0"/>
      </rPr>
      <t>Slopers Mixed</t>
    </r>
  </si>
  <si>
    <t>EMA2117</t>
  </si>
  <si>
    <r>
      <rPr>
        <rFont val="Arial"/>
        <b/>
        <color rgb="FF0000CC"/>
        <sz val="14.0"/>
      </rPr>
      <t>Incuts S</t>
    </r>
  </si>
  <si>
    <t>EMA3466</t>
  </si>
  <si>
    <r>
      <rPr>
        <rFont val="Arial"/>
        <b/>
        <color rgb="FF0000FF"/>
        <sz val="14.0"/>
      </rPr>
      <t>Footholds S</t>
    </r>
  </si>
  <si>
    <t>EMA0000</t>
  </si>
  <si>
    <t>All Matala PE sets</t>
  </si>
  <si>
    <t>EDR</t>
  </si>
  <si>
    <t>DROPLETS (PE)</t>
  </si>
  <si>
    <t>EDR2171</t>
  </si>
  <si>
    <t>DROPLETS</t>
  </si>
  <si>
    <r>
      <rPr>
        <rFont val="Arial"/>
        <b/>
        <color rgb="FF0000CC"/>
        <sz val="14.0"/>
      </rPr>
      <t>Jugs M I</t>
    </r>
  </si>
  <si>
    <t>EDR3738</t>
  </si>
  <si>
    <r>
      <rPr>
        <rFont val="Arial"/>
        <b/>
        <color rgb="FF0000CC"/>
        <sz val="14.0"/>
      </rPr>
      <t>Jugs L I</t>
    </r>
  </si>
  <si>
    <t>EDR3737</t>
  </si>
  <si>
    <r>
      <rPr>
        <rFont val="Arial"/>
        <b/>
        <color rgb="FF0000CC"/>
        <sz val="14.0"/>
      </rPr>
      <t>Footholds M I</t>
    </r>
  </si>
  <si>
    <t>EDR0000</t>
  </si>
  <si>
    <t>All Droplets PE sets</t>
  </si>
  <si>
    <t>EAN</t>
  </si>
  <si>
    <t>KIDS (PE)</t>
  </si>
  <si>
    <t>EAN3070</t>
  </si>
  <si>
    <t>ANIMALS PE</t>
  </si>
  <si>
    <r>
      <rPr>
        <rFont val="Arial"/>
        <b/>
        <color rgb="FF0000CC"/>
        <sz val="14.0"/>
      </rPr>
      <t>Jugs L I</t>
    </r>
  </si>
  <si>
    <t>Also  available in PU UAN 5800</t>
  </si>
  <si>
    <t>EAN5274</t>
  </si>
  <si>
    <r>
      <rPr>
        <rFont val="Arial"/>
        <b/>
        <color rgb="FF0000CC"/>
        <sz val="14.0"/>
      </rPr>
      <t>Jugs L II</t>
    </r>
  </si>
  <si>
    <t>Also  available in PU UAN 5799</t>
  </si>
  <si>
    <t>EAN7048</t>
  </si>
  <si>
    <r>
      <rPr>
        <rFont val="Arial"/>
        <b/>
        <color rgb="FF0000FF"/>
        <sz val="14.0"/>
        <u/>
      </rPr>
      <t>Jugs L III</t>
    </r>
  </si>
  <si>
    <t>JUST RELEASED/Available also in PU UAN7855</t>
  </si>
  <si>
    <t>EAN7049</t>
  </si>
  <si>
    <r>
      <rPr>
        <rFont val="Arial"/>
        <b/>
        <color rgb="FF0000FF"/>
        <sz val="14.0"/>
        <u/>
      </rPr>
      <t>Jugs L IV</t>
    </r>
  </si>
  <si>
    <t>JUST RELEASED/Available also in PU UAN7856</t>
  </si>
  <si>
    <t>EAN0000</t>
  </si>
  <si>
    <t>KIDS PE</t>
  </si>
  <si>
    <t>All Kids PE sets</t>
  </si>
  <si>
    <t>ETR</t>
  </si>
  <si>
    <t>TRAINING (PE)</t>
  </si>
  <si>
    <t>ETR3997</t>
  </si>
  <si>
    <t>TRAINING PE</t>
  </si>
  <si>
    <r>
      <rPr>
        <rFont val="Arial"/>
        <b/>
        <color rgb="FF0000CC"/>
        <sz val="14.0"/>
      </rPr>
      <t>Hemisphere 8 cm PE</t>
    </r>
  </si>
  <si>
    <t>ETR2181</t>
  </si>
  <si>
    <r>
      <rPr>
        <rFont val="Arial"/>
        <b/>
        <color rgb="FF0000CC"/>
        <sz val="14.0"/>
      </rPr>
      <t>Hemisphere 10 cm PE</t>
    </r>
  </si>
  <si>
    <t>Also  available in PU UTR 2184</t>
  </si>
  <si>
    <t>ETR2182</t>
  </si>
  <si>
    <r>
      <rPr>
        <rFont val="Arial"/>
        <b/>
        <color rgb="FF0000CC"/>
        <sz val="14.0"/>
      </rPr>
      <t>Hemisphere 12 cm PE</t>
    </r>
  </si>
  <si>
    <t>ETR4003</t>
  </si>
  <si>
    <r>
      <rPr>
        <rFont val="Arial"/>
        <b/>
        <color rgb="FF0000CC"/>
        <sz val="14.0"/>
      </rPr>
      <t>Hemisphere 15 cm PE</t>
    </r>
  </si>
  <si>
    <t>Also  available in PU UTR 1539</t>
  </si>
  <si>
    <t>ETR2973</t>
  </si>
  <si>
    <r>
      <rPr>
        <rFont val="Arial"/>
        <b/>
        <color rgb="FF0000CC"/>
        <sz val="14.0"/>
      </rPr>
      <t>Hemispheres 20 cm PE</t>
    </r>
  </si>
  <si>
    <t>ETR2974</t>
  </si>
  <si>
    <r>
      <rPr>
        <rFont val="Arial"/>
        <b/>
        <color rgb="FF0000CC"/>
        <sz val="14.0"/>
      </rPr>
      <t>Hemispheres 25 cm PE</t>
    </r>
  </si>
  <si>
    <t>ETR2123</t>
  </si>
  <si>
    <r>
      <rPr>
        <rFont val="Arial"/>
        <b/>
        <color rgb="FF0000CC"/>
        <sz val="14.0"/>
      </rPr>
      <t>Training Pinches L</t>
    </r>
  </si>
  <si>
    <t>160 mm</t>
  </si>
  <si>
    <t>170 mm</t>
  </si>
  <si>
    <t>180 mm</t>
  </si>
  <si>
    <t>4 mm                      20 mm</t>
  </si>
  <si>
    <t>5 mm                      20 mm</t>
  </si>
  <si>
    <t>4 mm                      30 mm</t>
  </si>
  <si>
    <t>5 mm                      30 mm</t>
  </si>
  <si>
    <t>4 mm                      40 mm</t>
  </si>
  <si>
    <t>5 mm                      40 mm</t>
  </si>
  <si>
    <t>4 mm                      50 mm</t>
  </si>
  <si>
    <t>5 mm                      50 mm</t>
  </si>
  <si>
    <t>4 mm                      60 mm</t>
  </si>
  <si>
    <t>5 mm                      60 mm</t>
  </si>
  <si>
    <t>4 mm                      70 mm</t>
  </si>
  <si>
    <t>5 mm                      70 mm</t>
  </si>
  <si>
    <t>4 mm                      80 mm</t>
  </si>
  <si>
    <t>5 mm                      80 mm</t>
  </si>
  <si>
    <t xml:space="preserve">TOTAL Holds </t>
  </si>
  <si>
    <t>IBEX CLIMBING HOLDS</t>
  </si>
  <si>
    <t>MACROS NISYROS THERMOPLASTIC</t>
  </si>
  <si>
    <t xml:space="preserve">NAME </t>
  </si>
  <si>
    <t>HOLDS PER SET</t>
  </si>
  <si>
    <t>TIP</t>
  </si>
  <si>
    <t>Retail price*</t>
  </si>
  <si>
    <t>Pure White 9010</t>
  </si>
  <si>
    <t>Window Grey 7040</t>
  </si>
  <si>
    <t>Jet Black 9005</t>
  </si>
  <si>
    <t>Mint 6027</t>
  </si>
  <si>
    <t>Sky Blue 5015</t>
  </si>
  <si>
    <t>Signal Violet 4008</t>
  </si>
  <si>
    <t>US 16-16 Green RAL 6001</t>
  </si>
  <si>
    <t>Sulfur Yellow 1016</t>
  </si>
  <si>
    <t>Pure orange 2004</t>
  </si>
  <si>
    <t>Traffic Red 3020</t>
  </si>
  <si>
    <t>SETS ORDERED</t>
  </si>
  <si>
    <t>TOTAL NUMBER OF MACROS</t>
  </si>
  <si>
    <t>WEIGHT (kg)</t>
  </si>
  <si>
    <t>RETAIL*</t>
  </si>
  <si>
    <r>
      <rPr>
        <rFont val="Arial"/>
        <b/>
        <color rgb="FF000000"/>
        <sz val="14.0"/>
        <u/>
      </rPr>
      <t>MACROS S1 - EDGES</t>
    </r>
  </si>
  <si>
    <r>
      <rPr>
        <rFont val="Arial"/>
        <b/>
        <color rgb="FF0000FF"/>
        <sz val="14.0"/>
        <u/>
      </rPr>
      <t>MACROS M1 - EDGES</t>
    </r>
  </si>
  <si>
    <r>
      <rPr>
        <rFont val="Arial"/>
        <b/>
        <color rgb="FF0000FF"/>
        <sz val="14.0"/>
        <u/>
      </rPr>
      <t>MACROS L1 - EDGES</t>
    </r>
  </si>
  <si>
    <r>
      <rPr>
        <rFont val="Arial"/>
        <b/>
        <color rgb="FF000000"/>
        <sz val="14.0"/>
        <u/>
      </rPr>
      <t>MACROS S2 - SLOPERS</t>
    </r>
  </si>
  <si>
    <r>
      <rPr>
        <rFont val="Arial"/>
        <b/>
        <color rgb="FF0000FF"/>
        <sz val="14.0"/>
        <u/>
      </rPr>
      <t>MACROS M2 - SLOPERS</t>
    </r>
  </si>
  <si>
    <r>
      <rPr>
        <rFont val="Arial"/>
        <b/>
        <color rgb="FF0000FF"/>
        <sz val="14.0"/>
        <u/>
      </rPr>
      <t>MACROS L2 - SLOPERS</t>
    </r>
  </si>
  <si>
    <r>
      <rPr>
        <rFont val="Arial"/>
        <b/>
        <color rgb="FF000000"/>
        <sz val="14.0"/>
        <u/>
      </rPr>
      <t>MACROS S3 - JUGS</t>
    </r>
  </si>
  <si>
    <r>
      <rPr>
        <rFont val="Arial"/>
        <b/>
        <color rgb="FF0000FF"/>
        <sz val="14.0"/>
        <u/>
      </rPr>
      <t>MACROS M3 - JUGS</t>
    </r>
  </si>
  <si>
    <r>
      <rPr>
        <rFont val="Arial"/>
        <b/>
        <color rgb="FF0000FF"/>
        <sz val="14.0"/>
        <u/>
      </rPr>
      <t>MACROS L3 - JUGS</t>
    </r>
  </si>
  <si>
    <r>
      <rPr>
        <rFont val="Arial"/>
        <b/>
        <color rgb="FF0000FF"/>
        <sz val="14.0"/>
        <u/>
      </rPr>
      <t>MACROS S4 - POCKETS</t>
    </r>
  </si>
  <si>
    <r>
      <rPr>
        <rFont val="Arial"/>
        <b/>
        <color rgb="FF0000FF"/>
        <sz val="14.0"/>
        <u/>
      </rPr>
      <t>MACROS M4 - POCKETS</t>
    </r>
  </si>
  <si>
    <r>
      <rPr>
        <rFont val="Arial"/>
        <b/>
        <color rgb="FF0000FF"/>
        <sz val="14.0"/>
        <u/>
      </rPr>
      <t>MACROS L4 - POCKETS</t>
    </r>
  </si>
  <si>
    <t>TOTAL MACROS NISYROS THERMOPLASTIC:</t>
  </si>
  <si>
    <t>Pure ornage 2004</t>
  </si>
  <si>
    <t>RETAIL</t>
  </si>
  <si>
    <t>MACROS ALPHA THERMOPLASTIC</t>
  </si>
  <si>
    <r>
      <rPr>
        <rFont val="Arial"/>
        <b/>
        <color rgb="FF0000FF"/>
        <sz val="14.0"/>
        <u/>
      </rPr>
      <t>MACROS S5 - PINCHES</t>
    </r>
  </si>
  <si>
    <r>
      <rPr>
        <rFont val="Arial"/>
        <b/>
        <color rgb="FF0000FF"/>
        <sz val="14.0"/>
        <u/>
      </rPr>
      <t>MACROS M5 - PINCHES</t>
    </r>
  </si>
  <si>
    <r>
      <rPr>
        <rFont val="Arial"/>
        <b/>
        <color rgb="FF0000FF"/>
        <sz val="14.0"/>
        <u/>
      </rPr>
      <t>MACROS L5 - PINCHES</t>
    </r>
  </si>
  <si>
    <t>2</t>
  </si>
  <si>
    <r>
      <rPr>
        <rFont val="Arial"/>
        <b/>
        <color rgb="FF0000FF"/>
        <sz val="14.0"/>
        <u/>
      </rPr>
      <t>MACROS S3 - JUGS</t>
    </r>
  </si>
  <si>
    <r>
      <rPr>
        <rFont val="Arial"/>
        <b/>
        <color rgb="FF0000FF"/>
        <sz val="14.0"/>
        <u/>
      </rPr>
      <t>MACROS M3 - JUGS</t>
    </r>
  </si>
  <si>
    <r>
      <rPr>
        <rFont val="Arial"/>
        <b/>
        <color rgb="FF0000FF"/>
        <sz val="14.0"/>
        <u/>
      </rPr>
      <t>MACROS L3 - JUGS</t>
    </r>
  </si>
  <si>
    <t>TOTAL MACROS ALPHA THERMOPLASTIC:</t>
  </si>
  <si>
    <t>TOTAL THERMOPLASTIC MACROS:</t>
  </si>
  <si>
    <t>by Dario Stefanou</t>
  </si>
  <si>
    <t>Bolts and Screws</t>
  </si>
  <si>
    <t>COST PER ITEM - *No VAT included in prices below.</t>
  </si>
  <si>
    <t>M10 CAP HEAD BOLTS</t>
  </si>
  <si>
    <t>-</t>
  </si>
  <si>
    <t>0,26</t>
  </si>
  <si>
    <t>0,5</t>
  </si>
  <si>
    <t>0,62</t>
  </si>
  <si>
    <t>M10 COUNTERSUNK BOLT</t>
  </si>
  <si>
    <t>4MM SCREWS  FOR WOOD</t>
  </si>
  <si>
    <t>0,08</t>
  </si>
  <si>
    <t>0,09</t>
  </si>
  <si>
    <t>0,1</t>
  </si>
  <si>
    <t>5MM SCREWS FOR WOOD</t>
  </si>
  <si>
    <t>6MM SCREWS  FOR WOOD</t>
  </si>
  <si>
    <t>0,51</t>
  </si>
  <si>
    <t>0,61</t>
  </si>
  <si>
    <t>0,77</t>
  </si>
  <si>
    <t>T-NUT 13 mm</t>
  </si>
  <si>
    <t>SQUARE PLATE NUT</t>
  </si>
  <si>
    <t>Do you need any additional fixins ? Please fill in the ordering sheet below.</t>
  </si>
  <si>
    <t>0</t>
  </si>
  <si>
    <t>4MM SCREWS FOR WOOD</t>
  </si>
  <si>
    <t>6MM SCREWS FOR WOOD</t>
  </si>
  <si>
    <t>TOTAL COST: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</si>
</sst>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€-2]&quot; &quot;#,##0"/>
    <numFmt numFmtId="165" formatCode="#,##0&quot; &quot;;&quot;-&quot;#,##0&quot; &quot;"/>
    <numFmt numFmtId="166" formatCode="#,##0.0&quot; €&quot;"/>
    <numFmt numFmtId="167" formatCode="0.0"/>
    <numFmt numFmtId="168" formatCode="#,##0.00&quot; €&quot;"/>
    <numFmt numFmtId="169" formatCode="#,##0.0"/>
    <numFmt numFmtId="170" formatCode="#,##0.0&quot; &quot;[$€-2];&quot;-&quot;#,##0.0&quot; &quot;[$€-2]"/>
    <numFmt numFmtId="171" formatCode="[$€-2]&quot; &quot;0"/>
    <numFmt numFmtId="172" formatCode="[$€-2]&quot; &quot;#,##0.0"/>
  </numFmts>
  <fonts count="44">
    <font>
      <sz val="11.0"/>
      <color rgb="FF000000"/>
      <name val="Arial"/>
      <scheme val="minor"/>
    </font>
    <font>
      <sz val="11.0"/>
      <color rgb="FF000000"/>
      <name val="Arial"/>
    </font>
    <font>
      <b/>
      <sz val="16.0"/>
      <color rgb="FF000000"/>
      <name val="Arial"/>
    </font>
    <font/>
    <font>
      <b/>
      <sz val="14.0"/>
      <color rgb="FF000000"/>
      <name val="Arial"/>
    </font>
    <font>
      <b/>
      <sz val="11.0"/>
      <color rgb="FF000000"/>
      <name val="Arial"/>
    </font>
    <font>
      <b/>
      <sz val="11.0"/>
      <color rgb="FFFF0C04"/>
      <name val="Arial"/>
    </font>
    <font>
      <b/>
      <u/>
      <sz val="14.0"/>
      <color rgb="FF0000FF"/>
      <name val="Arial"/>
    </font>
    <font>
      <b/>
      <i/>
      <sz val="11.0"/>
      <color rgb="FF376092"/>
      <name val="Arial"/>
    </font>
    <font>
      <sz val="14.0"/>
      <color rgb="FF000000"/>
      <name val="Arial"/>
    </font>
    <font>
      <sz val="10.0"/>
      <color rgb="FF000000"/>
      <name val="Arial"/>
    </font>
    <font>
      <b/>
      <sz val="72.0"/>
      <color rgb="FF000000"/>
      <name val="Arial"/>
    </font>
    <font>
      <b/>
      <sz val="20.0"/>
      <color rgb="FF000000"/>
      <name val="Arial"/>
    </font>
    <font>
      <b/>
      <sz val="48.0"/>
      <color rgb="FF000000"/>
      <name val="Arial"/>
    </font>
    <font>
      <sz val="36.0"/>
      <color rgb="FF000000"/>
      <name val="Arial"/>
    </font>
    <font>
      <b/>
      <sz val="36.0"/>
      <color rgb="FF000000"/>
      <name val="Arial"/>
    </font>
    <font>
      <sz val="20.0"/>
      <color rgb="FF000000"/>
      <name val="Arial"/>
    </font>
    <font>
      <b/>
      <sz val="14.0"/>
      <color rgb="FFFFFFFF"/>
      <name val="Arial"/>
    </font>
    <font>
      <b/>
      <sz val="26.0"/>
      <color rgb="FF000000"/>
      <name val="Arial"/>
    </font>
    <font>
      <b/>
      <u/>
      <sz val="36.0"/>
      <color rgb="FF000000"/>
      <name val="Arial"/>
    </font>
    <font>
      <b/>
      <u/>
      <sz val="16.0"/>
      <color rgb="FF000000"/>
      <name val="Arial"/>
    </font>
    <font>
      <b/>
      <u/>
      <sz val="16.0"/>
      <color rgb="FF000000"/>
      <name val="Arial"/>
    </font>
    <font>
      <b/>
      <sz val="24.0"/>
      <color rgb="FF000000"/>
      <name val="Arial"/>
    </font>
    <font>
      <b/>
      <u/>
      <sz val="16.0"/>
      <color rgb="FF000000"/>
      <name val="Arial"/>
    </font>
    <font>
      <b/>
      <u/>
      <sz val="16.0"/>
      <color rgb="FF000000"/>
      <name val="Arial"/>
    </font>
    <font>
      <b/>
      <u/>
      <sz val="14.0"/>
      <color rgb="FF0000FF"/>
      <name val="Arial"/>
    </font>
    <font>
      <b/>
      <u/>
      <sz val="14.0"/>
      <color rgb="FF0000CC"/>
      <name val="Arial"/>
    </font>
    <font>
      <b/>
      <u/>
      <sz val="14.0"/>
      <color rgb="FF0000CC"/>
      <name val="Arial"/>
    </font>
    <font>
      <b/>
      <sz val="14.0"/>
      <color rgb="FF0000CC"/>
      <name val="Arial"/>
    </font>
    <font>
      <b/>
      <u/>
      <sz val="28.0"/>
      <color rgb="FF000000"/>
      <name val="Arial"/>
    </font>
    <font>
      <b/>
      <u/>
      <sz val="36.0"/>
      <color rgb="FF000000"/>
      <name val="Arial"/>
    </font>
    <font>
      <b/>
      <sz val="14.0"/>
      <color rgb="FFFF2600"/>
      <name val="Arial"/>
    </font>
    <font>
      <b/>
      <u/>
      <sz val="28.0"/>
      <color rgb="FF000000"/>
      <name val="Arial"/>
    </font>
    <font>
      <b/>
      <u/>
      <sz val="36.0"/>
      <color rgb="FF000000"/>
      <name val="Arial"/>
    </font>
    <font>
      <b/>
      <u/>
      <sz val="14.0"/>
      <color rgb="FF0000FF"/>
      <name val="Arial"/>
    </font>
    <font>
      <b/>
      <sz val="14.0"/>
      <color rgb="FF0000FF"/>
      <name val="Arial"/>
    </font>
    <font>
      <b/>
      <u/>
      <sz val="14.0"/>
      <color rgb="FF000000"/>
      <name val="Arial"/>
    </font>
    <font>
      <b/>
      <u/>
      <sz val="36.0"/>
      <color rgb="FF000000"/>
      <name val="Arial"/>
    </font>
    <font>
      <b/>
      <u/>
      <sz val="36.0"/>
      <color rgb="FF000000"/>
      <name val="Arial"/>
    </font>
    <font>
      <b/>
      <sz val="13.0"/>
      <color rgb="FF000000"/>
      <name val="Arial"/>
    </font>
    <font>
      <b/>
      <u/>
      <sz val="14.0"/>
      <color rgb="FF000000"/>
      <name val="Arial"/>
    </font>
    <font>
      <sz val="14.0"/>
      <color rgb="FFFFFFFF"/>
      <name val="Arial"/>
    </font>
    <font>
      <b/>
      <u/>
      <sz val="14.0"/>
      <color rgb="FF000000"/>
      <name val="Arial"/>
    </font>
    <font>
      <b/>
      <sz val="10.0"/>
      <color rgb="FF000000"/>
      <name val="Arial"/>
    </font>
  </fonts>
  <fills count="4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E7D86"/>
        <bgColor rgb="FFDE7D86"/>
      </patternFill>
    </fill>
    <fill>
      <patternFill patternType="solid">
        <fgColor rgb="FF000000"/>
        <bgColor rgb="FF000000"/>
      </patternFill>
    </fill>
    <fill>
      <patternFill patternType="solid">
        <fgColor rgb="FFBFBEBF"/>
        <bgColor rgb="FFBFBEBF"/>
      </patternFill>
    </fill>
    <fill>
      <patternFill patternType="solid">
        <fgColor rgb="FFBDBEBF"/>
        <bgColor rgb="FFBDBEBF"/>
      </patternFill>
    </fill>
    <fill>
      <patternFill patternType="solid">
        <fgColor rgb="FF0073F2"/>
        <bgColor rgb="FF0073F2"/>
      </patternFill>
    </fill>
    <fill>
      <patternFill patternType="solid">
        <fgColor rgb="FFECFD0B"/>
        <bgColor rgb="FFECFD0B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00FBDF"/>
        <bgColor rgb="FF00FBDF"/>
      </patternFill>
    </fill>
    <fill>
      <patternFill patternType="solid">
        <fgColor rgb="FF990099"/>
        <bgColor rgb="FF990099"/>
      </patternFill>
    </fill>
    <fill>
      <patternFill patternType="solid">
        <fgColor rgb="FFFF3300"/>
        <bgColor rgb="FFFF3300"/>
      </patternFill>
    </fill>
    <fill>
      <patternFill patternType="solid">
        <fgColor rgb="FFFF8F8F"/>
        <bgColor rgb="FFFF8F8F"/>
      </patternFill>
    </fill>
    <fill>
      <patternFill patternType="solid">
        <fgColor rgb="FF009E00"/>
        <bgColor rgb="FF009E00"/>
      </patternFill>
    </fill>
    <fill>
      <patternFill patternType="solid">
        <fgColor rgb="FFFF7A0D"/>
        <bgColor rgb="FFFF7A0D"/>
      </patternFill>
    </fill>
    <fill>
      <patternFill patternType="solid">
        <fgColor rgb="FFFF5757"/>
        <bgColor rgb="FFFF5757"/>
      </patternFill>
    </fill>
    <fill>
      <patternFill patternType="solid">
        <fgColor rgb="FF66FF33"/>
        <bgColor rgb="FF66FF33"/>
      </patternFill>
    </fill>
    <fill>
      <patternFill patternType="solid">
        <fgColor rgb="FFA400A4"/>
        <bgColor rgb="FFA400A4"/>
      </patternFill>
    </fill>
    <fill>
      <patternFill patternType="solid">
        <fgColor rgb="FFBBB9BA"/>
        <bgColor rgb="FFBBB9BA"/>
      </patternFill>
    </fill>
    <fill>
      <patternFill patternType="solid">
        <fgColor rgb="FF4EDA08"/>
        <bgColor rgb="FF4EDA08"/>
      </patternFill>
    </fill>
    <fill>
      <patternFill patternType="solid">
        <fgColor rgb="FFED7D31"/>
        <bgColor rgb="FFED7D31"/>
      </patternFill>
    </fill>
    <fill>
      <patternFill patternType="solid">
        <fgColor rgb="FFE5FF47"/>
        <bgColor rgb="FFE5FF47"/>
      </patternFill>
    </fill>
    <fill>
      <patternFill patternType="solid">
        <fgColor rgb="FF008000"/>
        <bgColor rgb="FF008000"/>
      </patternFill>
    </fill>
    <fill>
      <patternFill patternType="solid">
        <fgColor rgb="FF7030A0"/>
        <bgColor rgb="FF7030A0"/>
      </patternFill>
    </fill>
    <fill>
      <patternFill patternType="solid">
        <fgColor rgb="FF77D641"/>
        <bgColor rgb="FF77D641"/>
      </patternFill>
    </fill>
    <fill>
      <patternFill patternType="solid">
        <fgColor rgb="FFA7A7A7"/>
        <bgColor rgb="FFA7A7A7"/>
      </patternFill>
    </fill>
    <fill>
      <patternFill patternType="solid">
        <fgColor rgb="FFBFBFBE"/>
        <bgColor rgb="FFBFBFBE"/>
      </patternFill>
    </fill>
    <fill>
      <patternFill patternType="solid">
        <fgColor rgb="FFF2F2F2"/>
        <bgColor rgb="FFF2F2F2"/>
      </patternFill>
    </fill>
    <fill>
      <patternFill patternType="solid">
        <fgColor rgb="FFA3A3A3"/>
        <bgColor rgb="FFA3A3A3"/>
      </patternFill>
    </fill>
    <fill>
      <patternFill patternType="solid">
        <fgColor rgb="FF262626"/>
        <bgColor rgb="FF262626"/>
      </patternFill>
    </fill>
    <fill>
      <patternFill patternType="solid">
        <fgColor rgb="FF26D0DF"/>
        <bgColor rgb="FF26D0DF"/>
      </patternFill>
    </fill>
    <fill>
      <patternFill patternType="solid">
        <fgColor rgb="FF5691FD"/>
        <bgColor rgb="FF5691FD"/>
      </patternFill>
    </fill>
    <fill>
      <patternFill patternType="solid">
        <fgColor rgb="FF660066"/>
        <bgColor rgb="FF660066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6792C"/>
        <bgColor rgb="FFF6792C"/>
      </patternFill>
    </fill>
    <fill>
      <patternFill patternType="solid">
        <fgColor rgb="FF303030"/>
        <bgColor rgb="FF303030"/>
      </patternFill>
    </fill>
    <fill>
      <patternFill patternType="solid">
        <fgColor rgb="FF27DDEF"/>
        <bgColor rgb="FF27DDEF"/>
      </patternFill>
    </fill>
    <fill>
      <patternFill patternType="solid">
        <fgColor rgb="FFA5D438"/>
        <bgColor rgb="FFA5D438"/>
      </patternFill>
    </fill>
    <fill>
      <patternFill patternType="solid">
        <fgColor rgb="FF52A3FF"/>
        <bgColor rgb="FF52A3FF"/>
      </patternFill>
    </fill>
    <fill>
      <patternFill patternType="solid">
        <fgColor rgb="FF9815A1"/>
        <bgColor rgb="FF9815A1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214">
    <border/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/>
      <top style="thin">
        <color rgb="FFFFFFFF"/>
      </top>
      <bottom/>
    </border>
    <border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FFFFFF"/>
      </left>
      <right/>
      <top/>
      <bottom/>
    </border>
    <border>
      <left/>
      <right/>
      <top/>
      <bottom/>
    </border>
    <border>
      <left/>
      <right style="thin">
        <color rgb="FFFFFFFF"/>
      </right>
      <top/>
      <bottom/>
    </border>
    <border>
      <left/>
      <right style="thin">
        <color rgb="FFAAAAAA"/>
      </right>
      <top/>
      <bottom/>
    </border>
    <border>
      <left/>
      <top/>
    </border>
    <border>
      <top/>
    </border>
    <border>
      <right style="thin">
        <color rgb="FFFFFFFF"/>
      </right>
      <top/>
    </border>
    <border>
      <left/>
    </border>
    <border>
      <right style="thin">
        <color rgb="FFFFFFFF"/>
      </right>
    </border>
    <border>
      <left/>
      <bottom/>
    </border>
    <border>
      <bottom/>
    </border>
    <border>
      <right style="thin">
        <color rgb="FFFFFFFF"/>
      </right>
      <bottom/>
    </border>
    <border>
      <left/>
      <top/>
      <bottom/>
    </border>
    <border>
      <top/>
      <bottom/>
    </border>
    <border>
      <right style="thin">
        <color rgb="FFFFFFFF"/>
      </right>
      <top/>
      <bottom/>
    </border>
    <border>
      <left/>
      <right/>
      <top/>
      <bottom style="thick">
        <color rgb="FF000000"/>
      </bottom>
    </border>
    <border>
      <left/>
      <right style="thin">
        <color rgb="FFFFFFFF"/>
      </right>
      <top/>
      <bottom style="thick">
        <color rgb="FF000000"/>
      </bottom>
    </border>
    <border>
      <left/>
      <right style="thick">
        <color rgb="FF000000"/>
      </right>
      <top/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/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/>
      <right/>
      <top style="thick">
        <color rgb="FF000000"/>
      </top>
      <bottom/>
    </border>
    <border>
      <top style="thick">
        <color rgb="FF000000"/>
      </top>
    </border>
    <border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n">
        <color rgb="FFAAAAAA"/>
      </right>
      <top style="thick">
        <color rgb="FF000000"/>
      </top>
      <bottom/>
    </border>
    <border>
      <left style="thin">
        <color rgb="FFAAAAAA"/>
      </left>
      <right/>
      <top/>
      <bottom/>
    </border>
    <border>
      <left/>
      <right style="thin">
        <color rgb="FFAAAAAA"/>
      </right>
      <top/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top style="thick">
        <color rgb="FF000000"/>
      </top>
      <bottom style="thick">
        <color rgb="FF000000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ck">
        <color rgb="FF000000"/>
      </right>
      <top/>
      <bottom style="thin">
        <color rgb="FFFFFFFF"/>
      </bottom>
    </border>
    <border>
      <left style="thin">
        <color rgb="FFAAAAAA"/>
      </left>
      <right/>
      <top style="thin">
        <color rgb="FFFFFFFF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000000"/>
      </top>
      <bottom style="thick">
        <color rgb="FF000000"/>
      </bottom>
    </border>
    <border>
      <left/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top style="thin">
        <color rgb="FF000000"/>
      </top>
      <bottom style="thick">
        <color rgb="FF000000"/>
      </bottom>
    </border>
    <border>
      <left/>
      <right/>
      <top style="thin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right style="thin">
        <color rgb="FFAAAAAA"/>
      </right>
      <top style="thick">
        <color rgb="FF000000"/>
      </top>
    </border>
    <border>
      <left style="thin">
        <color rgb="FFAAAAAA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ck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FFFFFF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FFFFFF"/>
      </bottom>
    </border>
    <border>
      <left style="thick">
        <color rgb="FF000000"/>
      </left>
      <right style="thick">
        <color rgb="FF000000"/>
      </right>
      <top/>
      <bottom/>
    </border>
    <border>
      <right style="thin">
        <color rgb="FFAAAAAA"/>
      </right>
    </border>
    <border>
      <left style="thin">
        <color rgb="FFAAAAAA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FFFFFF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FFFFFF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  <border>
      <right style="thin">
        <color rgb="FFAAAAAA"/>
      </right>
      <bottom style="thick">
        <color rgb="FF000000"/>
      </bottom>
    </border>
    <border>
      <left style="thin">
        <color rgb="FFAAAAAA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ck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top/>
      <bottom style="thick">
        <color rgb="FF000000"/>
      </bottom>
    </border>
    <border>
      <left/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AAAAAA"/>
      </right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525252"/>
      </bottom>
    </border>
    <border>
      <left style="thick">
        <color rgb="FF000000"/>
      </left>
      <right style="thick">
        <color rgb="FF000000"/>
      </right>
      <top style="thick">
        <color rgb="FF525252"/>
      </top>
      <bottom style="thick">
        <color rgb="FF000000"/>
      </bottom>
    </border>
    <border>
      <left style="thin">
        <color rgb="FFAAAAAA"/>
      </left>
      <right/>
      <top style="thick">
        <color rgb="FF000000"/>
      </top>
      <bottom style="thick">
        <color rgb="FF000000"/>
      </bottom>
    </border>
    <border>
      <left style="thick">
        <color rgb="FF000000"/>
      </left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/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/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525252"/>
      </top>
      <bottom style="thick">
        <color rgb="FF525252"/>
      </bottom>
    </border>
    <border>
      <left style="thin">
        <color rgb="FFAAAAAA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AAAAAA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AAAAAA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AAAAAA"/>
      </left>
      <right style="thick">
        <color rgb="FF000000"/>
      </right>
      <top/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thin">
        <color rgb="FFFFFFFF"/>
      </bottom>
    </border>
    <border>
      <left/>
      <right/>
      <top style="thick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</border>
    <border>
      <left style="thin">
        <color rgb="FFFFFFFF"/>
      </left>
      <right/>
      <top style="thick">
        <color rgb="FF000000"/>
      </top>
      <bottom style="thick">
        <color rgb="FF000000"/>
      </bottom>
    </border>
    <border>
      <right style="thick">
        <color rgb="FFFFFFFF"/>
      </right>
      <top style="thick">
        <color rgb="FF000000"/>
      </top>
      <bottom style="thick">
        <color rgb="FF000000"/>
      </bottom>
    </border>
    <border>
      <left style="thick">
        <color rgb="FFFFFFFF"/>
      </left>
      <right style="thick">
        <color rgb="FFFFFFFF"/>
      </right>
      <top style="thick">
        <color rgb="FF000000"/>
      </top>
      <bottom/>
    </border>
    <border>
      <left style="thick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/>
      <top style="thin">
        <color rgb="FFFFFFFF"/>
      </top>
      <bottom style="thick">
        <color rgb="FF000000"/>
      </bottom>
    </border>
    <border>
      <left/>
      <right/>
      <top style="thin">
        <color rgb="FFFFFFFF"/>
      </top>
      <bottom style="thick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top style="thick">
        <color rgb="FF000000"/>
      </top>
      <bottom style="thin">
        <color rgb="FF000000"/>
      </bottom>
    </border>
    <border>
      <left style="thin">
        <color rgb="FFAAAAAA"/>
      </left>
      <right/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525252"/>
      </top>
      <bottom style="thin">
        <color rgb="FF525252"/>
      </bottom>
    </border>
    <border>
      <left style="thick">
        <color rgb="FF000000"/>
      </left>
      <right style="thick">
        <color rgb="FF000000"/>
      </right>
      <top style="thin">
        <color rgb="FF525252"/>
      </top>
      <bottom style="thick">
        <color rgb="FF525252"/>
      </bottom>
    </border>
    <border>
      <left style="thick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ck">
        <color rgb="FF525252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525252"/>
      </top>
      <bottom/>
    </border>
    <border>
      <right style="thin">
        <color rgb="FFAAAAAA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525252"/>
      </top>
      <bottom/>
    </border>
    <border>
      <left style="thick">
        <color rgb="FF000000"/>
      </left>
      <right style="thick">
        <color rgb="FF000000"/>
      </right>
      <top/>
      <bottom style="thin">
        <color rgb="FF525252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AAAAAA"/>
      </left>
      <top style="thin">
        <color rgb="FFAAAAAA"/>
      </top>
    </border>
    <border>
      <right/>
      <top style="thin">
        <color rgb="FFAAAAAA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AAAAAA"/>
      </top>
      <bottom/>
    </border>
    <border>
      <left style="thin">
        <color rgb="FFAAAAAA"/>
      </left>
    </border>
    <border>
      <right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AAAAAA"/>
      </left>
      <bottom/>
    </border>
    <border>
      <right/>
      <bottom/>
    </border>
    <border>
      <left style="thin">
        <color rgb="FF000000"/>
      </left>
      <right/>
      <top/>
      <bottom style="thick">
        <color rgb="FF000000"/>
      </bottom>
    </border>
    <border>
      <left/>
      <right style="thin">
        <color rgb="FF000000"/>
      </right>
      <top/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</border>
    <border>
      <right style="thin">
        <color rgb="FF000000"/>
      </right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AAAAAA"/>
      </left>
      <right/>
      <top style="thick">
        <color rgb="FF000000"/>
      </top>
      <bottom/>
    </border>
    <border>
      <top style="thin">
        <color rgb="FFAAAAAA"/>
      </top>
    </border>
    <border>
      <right/>
      <top/>
      <bottom/>
    </border>
    <border>
      <left style="thin">
        <color rgb="FFAAAAAA"/>
      </left>
      <bottom style="thick">
        <color rgb="FF000000"/>
      </bottom>
    </border>
    <border>
      <right/>
      <bottom style="thick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n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ck">
        <color rgb="FF000000"/>
      </right>
      <top style="medium">
        <color rgb="FF000000"/>
      </top>
      <bottom/>
    </border>
    <border>
      <left style="thick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ck">
        <color rgb="FF000000"/>
      </right>
      <top/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ck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AAAAAA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0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2" numFmtId="49" xfId="0" applyAlignment="1" applyBorder="1" applyFont="1" applyNumberForma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2" fontId="1" numFmtId="0" xfId="0" applyBorder="1" applyFont="1"/>
    <xf borderId="7" fillId="2" fontId="1" numFmtId="0" xfId="0" applyBorder="1" applyFont="1"/>
    <xf borderId="8" fillId="2" fontId="1" numFmtId="0" xfId="0" applyBorder="1" applyFont="1"/>
    <xf borderId="9" fillId="2" fontId="1" numFmtId="0" xfId="0" applyBorder="1" applyFont="1"/>
    <xf borderId="10" fillId="2" fontId="1" numFmtId="0" xfId="0" applyBorder="1" applyFont="1"/>
    <xf borderId="11" fillId="2" fontId="1" numFmtId="0" xfId="0" applyBorder="1" applyFont="1"/>
    <xf borderId="12" fillId="2" fontId="1" numFmtId="0" xfId="0" applyBorder="1" applyFont="1"/>
    <xf borderId="13" fillId="2" fontId="1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0" fillId="2" fontId="4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2" fontId="4" numFmtId="49" xfId="0" applyAlignment="1" applyBorder="1" applyFont="1" applyNumberFormat="1">
      <alignment horizontal="center"/>
    </xf>
    <xf borderId="22" fillId="0" fontId="3" numFmtId="0" xfId="0" applyBorder="1" applyFont="1"/>
    <xf borderId="23" fillId="0" fontId="3" numFmtId="0" xfId="0" applyBorder="1" applyFont="1"/>
    <xf borderId="24" fillId="2" fontId="5" numFmtId="0" xfId="0" applyBorder="1" applyFont="1"/>
    <xf borderId="24" fillId="2" fontId="4" numFmtId="0" xfId="0" applyBorder="1" applyFont="1"/>
    <xf borderId="25" fillId="2" fontId="4" numFmtId="0" xfId="0" applyBorder="1" applyFont="1"/>
    <xf borderId="24" fillId="2" fontId="1" numFmtId="0" xfId="0" applyBorder="1" applyFont="1"/>
    <xf borderId="26" fillId="2" fontId="4" numFmtId="0" xfId="0" applyBorder="1" applyFont="1"/>
    <xf borderId="27" fillId="3" fontId="5" numFmtId="49" xfId="0" applyAlignment="1" applyBorder="1" applyFill="1" applyFont="1" applyNumberFormat="1">
      <alignment horizontal="center" vertical="center"/>
    </xf>
    <xf borderId="28" fillId="0" fontId="3" numFmtId="0" xfId="0" applyBorder="1" applyFont="1"/>
    <xf borderId="29" fillId="0" fontId="3" numFmtId="0" xfId="0" applyBorder="1" applyFont="1"/>
    <xf borderId="30" fillId="2" fontId="1" numFmtId="0" xfId="0" applyBorder="1" applyFont="1"/>
    <xf borderId="26" fillId="2" fontId="1" numFmtId="0" xfId="0" applyBorder="1" applyFont="1"/>
    <xf borderId="27" fillId="3" fontId="5" numFmtId="49" xfId="0" applyAlignment="1" applyBorder="1" applyFont="1" applyNumberFormat="1">
      <alignment horizontal="center" readingOrder="0" vertical="center"/>
    </xf>
    <xf borderId="27" fillId="2" fontId="5" numFmtId="49" xfId="0" applyAlignment="1" applyBorder="1" applyFont="1" applyNumberFormat="1">
      <alignment horizontal="center" vertical="center"/>
    </xf>
    <xf borderId="31" fillId="2" fontId="5" numFmtId="49" xfId="0" applyAlignment="1" applyBorder="1" applyFont="1" applyNumberFormat="1">
      <alignment horizontal="center" vertical="center"/>
    </xf>
    <xf borderId="27" fillId="2" fontId="6" numFmtId="49" xfId="0" applyAlignment="1" applyBorder="1" applyFont="1" applyNumberFormat="1">
      <alignment horizontal="center" vertical="center"/>
    </xf>
    <xf borderId="31" fillId="2" fontId="5" numFmtId="49" xfId="0" applyAlignment="1" applyBorder="1" applyFont="1" applyNumberFormat="1">
      <alignment vertical="center"/>
    </xf>
    <xf borderId="32" fillId="2" fontId="5" numFmtId="1" xfId="0" applyAlignment="1" applyBorder="1" applyFont="1" applyNumberFormat="1">
      <alignment horizontal="center" shrinkToFit="0" vertical="center" wrapText="1"/>
    </xf>
    <xf borderId="33" fillId="0" fontId="3" numFmtId="0" xfId="0" applyBorder="1" applyFont="1"/>
    <xf borderId="34" fillId="4" fontId="5" numFmtId="164" xfId="0" applyAlignment="1" applyBorder="1" applyFill="1" applyFont="1" applyNumberFormat="1">
      <alignment horizontal="center" shrinkToFit="0" vertical="center" wrapText="1"/>
    </xf>
    <xf borderId="34" fillId="2" fontId="5" numFmtId="164" xfId="0" applyAlignment="1" applyBorder="1" applyFont="1" applyNumberFormat="1">
      <alignment horizontal="center" shrinkToFit="0" vertical="center" wrapText="1"/>
    </xf>
    <xf borderId="32" fillId="2" fontId="5" numFmtId="0" xfId="0" applyAlignment="1" applyBorder="1" applyFont="1">
      <alignment horizontal="center" vertical="center"/>
    </xf>
    <xf borderId="32" fillId="2" fontId="5" numFmtId="0" xfId="0" applyAlignment="1" applyBorder="1" applyFont="1">
      <alignment horizontal="center" shrinkToFit="0" vertical="center" wrapText="1"/>
    </xf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  <xf borderId="41" fillId="2" fontId="5" numFmtId="0" xfId="0" applyBorder="1" applyFont="1"/>
    <xf borderId="41" fillId="2" fontId="4" numFmtId="0" xfId="0" applyBorder="1" applyFont="1"/>
    <xf borderId="10" fillId="2" fontId="5" numFmtId="0" xfId="0" applyBorder="1" applyFont="1"/>
    <xf borderId="41" fillId="2" fontId="1" numFmtId="0" xfId="0" applyBorder="1" applyFont="1"/>
    <xf borderId="10" fillId="2" fontId="4" numFmtId="49" xfId="0" applyAlignment="1" applyBorder="1" applyFont="1" applyNumberFormat="1">
      <alignment horizontal="left"/>
    </xf>
    <xf borderId="27" fillId="3" fontId="4" numFmtId="49" xfId="0" applyAlignment="1" applyBorder="1" applyFont="1" applyNumberFormat="1">
      <alignment horizontal="center"/>
    </xf>
    <xf borderId="30" fillId="2" fontId="4" numFmtId="0" xfId="0" applyBorder="1" applyFont="1"/>
    <xf borderId="10" fillId="2" fontId="1" numFmtId="49" xfId="0" applyBorder="1" applyFont="1" applyNumberFormat="1"/>
    <xf borderId="34" fillId="2" fontId="5" numFmtId="49" xfId="0" applyAlignment="1" applyBorder="1" applyFont="1" applyNumberFormat="1">
      <alignment horizontal="center" vertical="center"/>
    </xf>
    <xf borderId="32" fillId="2" fontId="4" numFmtId="3" xfId="0" applyAlignment="1" applyBorder="1" applyFont="1" applyNumberFormat="1">
      <alignment horizontal="center" vertical="center"/>
    </xf>
    <xf borderId="32" fillId="3" fontId="4" numFmtId="49" xfId="0" applyAlignment="1" applyBorder="1" applyFont="1" applyNumberFormat="1">
      <alignment horizontal="center" shrinkToFit="0" vertical="center" wrapText="1"/>
    </xf>
    <xf borderId="42" fillId="0" fontId="3" numFmtId="0" xfId="0" applyBorder="1" applyFont="1"/>
    <xf borderId="31" fillId="2" fontId="4" numFmtId="49" xfId="0" applyAlignment="1" applyBorder="1" applyFont="1" applyNumberFormat="1">
      <alignment horizontal="center" vertical="center"/>
    </xf>
    <xf borderId="27" fillId="2" fontId="4" numFmtId="3" xfId="0" applyAlignment="1" applyBorder="1" applyFont="1" applyNumberFormat="1">
      <alignment horizontal="center"/>
    </xf>
    <xf borderId="43" fillId="0" fontId="3" numFmtId="0" xfId="0" applyBorder="1" applyFont="1"/>
    <xf borderId="32" fillId="2" fontId="5" numFmtId="1" xfId="0" applyAlignment="1" applyBorder="1" applyFont="1" applyNumberFormat="1">
      <alignment horizontal="center" vertical="center"/>
    </xf>
    <xf borderId="44" fillId="2" fontId="5" numFmtId="0" xfId="0" applyBorder="1" applyFont="1"/>
    <xf borderId="32" fillId="3" fontId="4" numFmtId="49" xfId="0" applyAlignment="1" applyBorder="1" applyFont="1" applyNumberFormat="1">
      <alignment horizontal="center" vertical="center"/>
    </xf>
    <xf borderId="30" fillId="2" fontId="5" numFmtId="0" xfId="0" applyBorder="1" applyFont="1"/>
    <xf borderId="26" fillId="2" fontId="5" numFmtId="0" xfId="0" applyBorder="1" applyFont="1"/>
    <xf borderId="30" fillId="2" fontId="4" numFmtId="49" xfId="0" applyAlignment="1" applyBorder="1" applyFont="1" applyNumberFormat="1">
      <alignment vertical="center"/>
    </xf>
    <xf borderId="26" fillId="2" fontId="4" numFmtId="49" xfId="0" applyAlignment="1" applyBorder="1" applyFont="1" applyNumberFormat="1">
      <alignment vertical="center"/>
    </xf>
    <xf borderId="27" fillId="3" fontId="4" numFmtId="49" xfId="0" applyAlignment="1" applyBorder="1" applyFont="1" applyNumberFormat="1">
      <alignment horizontal="center" vertical="center"/>
    </xf>
    <xf borderId="32" fillId="2" fontId="7" numFmtId="49" xfId="0" applyAlignment="1" applyBorder="1" applyFont="1" applyNumberFormat="1">
      <alignment horizontal="center" vertical="center"/>
    </xf>
    <xf borderId="32" fillId="2" fontId="4" numFmtId="49" xfId="0" applyAlignment="1" applyBorder="1" applyFont="1" applyNumberFormat="1">
      <alignment horizontal="center" shrinkToFit="0" vertical="center" wrapText="1"/>
    </xf>
    <xf borderId="30" fillId="2" fontId="4" numFmtId="0" xfId="0" applyAlignment="1" applyBorder="1" applyFont="1">
      <alignment vertical="center"/>
    </xf>
    <xf borderId="26" fillId="2" fontId="4" numFmtId="0" xfId="0" applyAlignment="1" applyBorder="1" applyFont="1">
      <alignment vertical="center"/>
    </xf>
    <xf borderId="32" fillId="2" fontId="4" numFmtId="49" xfId="0" applyAlignment="1" applyBorder="1" applyFont="1" applyNumberFormat="1">
      <alignment horizontal="center" vertical="center"/>
    </xf>
    <xf borderId="41" fillId="2" fontId="4" numFmtId="0" xfId="0" applyAlignment="1" applyBorder="1" applyFont="1">
      <alignment vertical="center"/>
    </xf>
    <xf borderId="10" fillId="2" fontId="4" numFmtId="0" xfId="0" applyAlignment="1" applyBorder="1" applyFont="1">
      <alignment vertical="center"/>
    </xf>
    <xf borderId="41" fillId="2" fontId="4" numFmtId="0" xfId="0" applyAlignment="1" applyBorder="1" applyFont="1">
      <alignment shrinkToFit="0" vertical="center" wrapText="1"/>
    </xf>
    <xf borderId="45" fillId="2" fontId="4" numFmtId="0" xfId="0" applyAlignment="1" applyBorder="1" applyFont="1">
      <alignment shrinkToFit="0" vertical="center" wrapText="1"/>
    </xf>
    <xf borderId="46" fillId="2" fontId="1" numFmtId="0" xfId="0" applyBorder="1" applyFont="1"/>
    <xf borderId="24" fillId="2" fontId="4" numFmtId="0" xfId="0" applyAlignment="1" applyBorder="1" applyFont="1">
      <alignment vertical="center"/>
    </xf>
    <xf borderId="24" fillId="2" fontId="4" numFmtId="0" xfId="0" applyAlignment="1" applyBorder="1" applyFont="1">
      <alignment shrinkToFit="0" vertical="center" wrapText="1"/>
    </xf>
    <xf borderId="47" fillId="2" fontId="4" numFmtId="0" xfId="0" applyAlignment="1" applyBorder="1" applyFont="1">
      <alignment shrinkToFit="0" vertical="center" wrapText="1"/>
    </xf>
    <xf borderId="48" fillId="3" fontId="5" numFmtId="49" xfId="0" applyAlignment="1" applyBorder="1" applyFont="1" applyNumberFormat="1">
      <alignment horizontal="center"/>
    </xf>
    <xf borderId="44" fillId="3" fontId="5" numFmtId="49" xfId="0" applyAlignment="1" applyBorder="1" applyFont="1" applyNumberFormat="1">
      <alignment horizontal="center"/>
    </xf>
    <xf borderId="49" fillId="3" fontId="5" numFmtId="49" xfId="0" applyAlignment="1" applyBorder="1" applyFont="1" applyNumberFormat="1">
      <alignment horizontal="center"/>
    </xf>
    <xf borderId="27" fillId="3" fontId="5" numFmtId="49" xfId="0" applyAlignment="1" applyBorder="1" applyFont="1" applyNumberFormat="1">
      <alignment horizontal="left" vertical="center"/>
    </xf>
    <xf borderId="27" fillId="2" fontId="8" numFmtId="0" xfId="0" applyAlignment="1" applyBorder="1" applyFont="1">
      <alignment horizontal="left" shrinkToFit="0" vertical="center" wrapText="1"/>
    </xf>
    <xf borderId="50" fillId="2" fontId="1" numFmtId="0" xfId="0" applyBorder="1" applyFont="1"/>
    <xf borderId="51" fillId="2" fontId="1" numFmtId="0" xfId="0" applyBorder="1" applyFont="1"/>
    <xf borderId="52" fillId="2" fontId="1" numFmtId="0" xfId="0" applyBorder="1" applyFont="1"/>
    <xf borderId="53" fillId="2" fontId="1" numFmtId="0" xfId="0" applyBorder="1" applyFont="1"/>
    <xf borderId="54" fillId="2" fontId="1" numFmtId="0" xfId="0" applyBorder="1" applyFont="1"/>
    <xf borderId="55" fillId="2" fontId="1" numFmtId="0" xfId="0" applyBorder="1" applyFont="1"/>
    <xf borderId="56" fillId="2" fontId="1" numFmtId="0" xfId="0" applyBorder="1" applyFont="1"/>
    <xf borderId="57" fillId="2" fontId="1" numFmtId="0" xfId="0" applyBorder="1" applyFont="1"/>
    <xf borderId="0" fillId="0" fontId="1" numFmtId="0" xfId="0" applyFont="1"/>
    <xf borderId="31" fillId="5" fontId="1" numFmtId="0" xfId="0" applyBorder="1" applyFill="1" applyFont="1"/>
    <xf borderId="48" fillId="5" fontId="4" numFmtId="0" xfId="0" applyAlignment="1" applyBorder="1" applyFont="1">
      <alignment horizontal="left" vertical="center"/>
    </xf>
    <xf borderId="44" fillId="5" fontId="4" numFmtId="0" xfId="0" applyAlignment="1" applyBorder="1" applyFont="1">
      <alignment horizontal="left" vertical="center"/>
    </xf>
    <xf borderId="44" fillId="5" fontId="9" numFmtId="0" xfId="0" applyAlignment="1" applyBorder="1" applyFont="1">
      <alignment horizontal="left" vertical="center"/>
    </xf>
    <xf borderId="44" fillId="5" fontId="1" numFmtId="0" xfId="0" applyBorder="1" applyFont="1"/>
    <xf borderId="58" fillId="5" fontId="1" numFmtId="0" xfId="0" applyBorder="1" applyFont="1"/>
    <xf borderId="59" fillId="5" fontId="1" numFmtId="0" xfId="0" applyBorder="1" applyFont="1"/>
    <xf borderId="31" fillId="5" fontId="4" numFmtId="49" xfId="0" applyAlignment="1" applyBorder="1" applyFont="1" applyNumberFormat="1">
      <alignment horizontal="left" shrinkToFit="0" vertical="center" wrapText="1"/>
    </xf>
    <xf borderId="60" fillId="5" fontId="1" numFmtId="0" xfId="0" applyBorder="1" applyFont="1"/>
    <xf borderId="61" fillId="5" fontId="10" numFmtId="0" xfId="0" applyBorder="1" applyFont="1"/>
    <xf borderId="62" fillId="5" fontId="1" numFmtId="0" xfId="0" applyBorder="1" applyFont="1"/>
    <xf borderId="32" fillId="2" fontId="11" numFmtId="49" xfId="0" applyAlignment="1" applyBorder="1" applyFont="1" applyNumberFormat="1">
      <alignment horizontal="center" shrinkToFit="0" vertical="center" wrapText="1"/>
    </xf>
    <xf borderId="63" fillId="0" fontId="3" numFmtId="0" xfId="0" applyBorder="1" applyFont="1"/>
    <xf borderId="64" fillId="2" fontId="4" numFmtId="0" xfId="0" applyAlignment="1" applyBorder="1" applyFont="1">
      <alignment horizontal="center" shrinkToFit="0" vertical="center" wrapText="1"/>
    </xf>
    <xf borderId="65" fillId="2" fontId="1" numFmtId="0" xfId="0" applyBorder="1" applyFont="1"/>
    <xf borderId="66" fillId="2" fontId="1" numFmtId="0" xfId="0" applyBorder="1" applyFont="1"/>
    <xf borderId="67" fillId="2" fontId="1" numFmtId="0" xfId="0" applyBorder="1" applyFont="1"/>
    <xf borderId="68" fillId="2" fontId="1" numFmtId="0" xfId="0" applyBorder="1" applyFont="1"/>
    <xf borderId="69" fillId="2" fontId="1" numFmtId="0" xfId="0" applyBorder="1" applyFont="1"/>
    <xf borderId="70" fillId="5" fontId="10" numFmtId="0" xfId="0" applyBorder="1" applyFont="1"/>
    <xf borderId="71" fillId="2" fontId="1" numFmtId="0" xfId="0" applyBorder="1" applyFont="1"/>
    <xf borderId="72" fillId="5" fontId="12" numFmtId="0" xfId="0" applyAlignment="1" applyBorder="1" applyFont="1">
      <alignment horizontal="center" shrinkToFit="0" vertical="center" wrapText="1"/>
    </xf>
    <xf borderId="73" fillId="5" fontId="10" numFmtId="0" xfId="0" applyBorder="1" applyFont="1"/>
    <xf borderId="73" fillId="5" fontId="1" numFmtId="0" xfId="0" applyBorder="1" applyFont="1"/>
    <xf borderId="74" fillId="0" fontId="3" numFmtId="0" xfId="0" applyBorder="1" applyFont="1"/>
    <xf borderId="75" fillId="2" fontId="4" numFmtId="0" xfId="0" applyAlignment="1" applyBorder="1" applyFont="1">
      <alignment horizontal="center" shrinkToFit="0" vertical="center" wrapText="1"/>
    </xf>
    <xf borderId="76" fillId="2" fontId="13" numFmtId="0" xfId="0" applyAlignment="1" applyBorder="1" applyFont="1">
      <alignment horizontal="center" vertical="center"/>
    </xf>
    <xf borderId="77" fillId="0" fontId="3" numFmtId="0" xfId="0" applyBorder="1" applyFont="1"/>
    <xf borderId="78" fillId="0" fontId="3" numFmtId="0" xfId="0" applyBorder="1" applyFont="1"/>
    <xf borderId="79" fillId="2" fontId="9" numFmtId="0" xfId="0" applyBorder="1" applyFont="1"/>
    <xf borderId="79" fillId="2" fontId="14" numFmtId="0" xfId="0" applyBorder="1" applyFont="1"/>
    <xf borderId="80" fillId="2" fontId="1" numFmtId="0" xfId="0" applyBorder="1" applyFont="1"/>
    <xf borderId="81" fillId="2" fontId="1" numFmtId="0" xfId="0" applyBorder="1" applyFont="1"/>
    <xf borderId="82" fillId="2" fontId="1" numFmtId="0" xfId="0" applyBorder="1" applyFont="1"/>
    <xf borderId="83" fillId="2" fontId="15" numFmtId="0" xfId="0" applyAlignment="1" applyBorder="1" applyFont="1">
      <alignment vertical="center"/>
    </xf>
    <xf borderId="2" fillId="2" fontId="15" numFmtId="0" xfId="0" applyAlignment="1" applyBorder="1" applyFont="1">
      <alignment vertical="center"/>
    </xf>
    <xf borderId="2" fillId="5" fontId="10" numFmtId="0" xfId="0" applyBorder="1" applyFont="1"/>
    <xf borderId="84" fillId="2" fontId="10" numFmtId="0" xfId="0" applyBorder="1" applyFont="1"/>
    <xf borderId="85" fillId="2" fontId="10" numFmtId="0" xfId="0" applyBorder="1" applyFont="1"/>
    <xf borderId="86" fillId="2" fontId="10" numFmtId="0" xfId="0" applyBorder="1" applyFont="1"/>
    <xf borderId="87" fillId="5" fontId="12" numFmtId="0" xfId="0" applyAlignment="1" applyBorder="1" applyFont="1">
      <alignment horizontal="center" shrinkToFit="0" vertical="center" wrapText="1"/>
    </xf>
    <xf borderId="88" fillId="2" fontId="10" numFmtId="0" xfId="0" applyBorder="1" applyFont="1"/>
    <xf borderId="89" fillId="2" fontId="1" numFmtId="0" xfId="0" applyBorder="1" applyFont="1"/>
    <xf borderId="90" fillId="2" fontId="1" numFmtId="0" xfId="0" applyBorder="1" applyFont="1"/>
    <xf borderId="79" fillId="2" fontId="14" numFmtId="49" xfId="0" applyBorder="1" applyFont="1" applyNumberFormat="1"/>
    <xf borderId="30" fillId="2" fontId="15" numFmtId="0" xfId="0" applyAlignment="1" applyBorder="1" applyFont="1">
      <alignment vertical="center"/>
    </xf>
    <xf borderId="10" fillId="2" fontId="15" numFmtId="0" xfId="0" applyAlignment="1" applyBorder="1" applyFont="1">
      <alignment vertical="center"/>
    </xf>
    <xf borderId="10" fillId="5" fontId="10" numFmtId="0" xfId="0" applyBorder="1" applyFont="1"/>
    <xf borderId="91" fillId="2" fontId="10" numFmtId="0" xfId="0" applyBorder="1" applyFont="1"/>
    <xf borderId="81" fillId="2" fontId="10" numFmtId="0" xfId="0" applyBorder="1" applyFont="1"/>
    <xf borderId="82" fillId="2" fontId="10" numFmtId="0" xfId="0" applyBorder="1" applyFont="1"/>
    <xf borderId="31" fillId="5" fontId="12" numFmtId="0" xfId="0" applyAlignment="1" applyBorder="1" applyFont="1">
      <alignment horizontal="center" shrinkToFit="0" vertical="center" wrapText="1"/>
    </xf>
    <xf borderId="92" fillId="2" fontId="10" numFmtId="0" xfId="0" applyBorder="1" applyFont="1"/>
    <xf borderId="93" fillId="2" fontId="1" numFmtId="0" xfId="0" applyBorder="1" applyFont="1"/>
    <xf borderId="94" fillId="5" fontId="1" numFmtId="0" xfId="0" applyBorder="1" applyFont="1"/>
    <xf borderId="95" fillId="0" fontId="3" numFmtId="0" xfId="0" applyBorder="1" applyFont="1"/>
    <xf borderId="96" fillId="2" fontId="4" numFmtId="0" xfId="0" applyAlignment="1" applyBorder="1" applyFont="1">
      <alignment horizontal="center" shrinkToFit="0" vertical="center" wrapText="1"/>
    </xf>
    <xf borderId="97" fillId="2" fontId="1" numFmtId="0" xfId="0" applyBorder="1" applyFont="1"/>
    <xf borderId="98" fillId="2" fontId="4" numFmtId="0" xfId="0" applyAlignment="1" applyBorder="1" applyFont="1">
      <alignment horizontal="center" vertical="center"/>
    </xf>
    <xf borderId="99" fillId="2" fontId="1" numFmtId="0" xfId="0" applyBorder="1" applyFont="1"/>
    <xf borderId="100" fillId="2" fontId="1" numFmtId="0" xfId="0" applyBorder="1" applyFont="1"/>
    <xf borderId="101" fillId="2" fontId="1" numFmtId="0" xfId="0" applyBorder="1" applyFont="1"/>
    <xf borderId="98" fillId="2" fontId="9" numFmtId="0" xfId="0" applyBorder="1" applyFont="1"/>
    <xf borderId="102" fillId="2" fontId="1" numFmtId="0" xfId="0" applyBorder="1" applyFont="1"/>
    <xf borderId="103" fillId="2" fontId="1" numFmtId="0" xfId="0" applyBorder="1" applyFont="1"/>
    <xf borderId="104" fillId="2" fontId="15" numFmtId="0" xfId="0" applyAlignment="1" applyBorder="1" applyFont="1">
      <alignment vertical="center"/>
    </xf>
    <xf borderId="24" fillId="2" fontId="15" numFmtId="0" xfId="0" applyAlignment="1" applyBorder="1" applyFont="1">
      <alignment vertical="center"/>
    </xf>
    <xf borderId="24" fillId="5" fontId="10" numFmtId="0" xfId="0" applyBorder="1" applyFont="1"/>
    <xf borderId="105" fillId="2" fontId="10" numFmtId="0" xfId="0" applyBorder="1" applyFont="1"/>
    <xf borderId="100" fillId="2" fontId="10" numFmtId="0" xfId="0" applyBorder="1" applyFont="1"/>
    <xf borderId="103" fillId="2" fontId="10" numFmtId="0" xfId="0" applyBorder="1" applyFont="1"/>
    <xf borderId="106" fillId="2" fontId="10" numFmtId="0" xfId="0" applyBorder="1" applyFont="1"/>
    <xf borderId="94" fillId="5" fontId="10" numFmtId="0" xfId="0" applyBorder="1" applyFont="1"/>
    <xf borderId="31" fillId="5" fontId="4" numFmtId="0" xfId="0" applyAlignment="1" applyBorder="1" applyFont="1">
      <alignment horizontal="left" vertical="center"/>
    </xf>
    <xf borderId="107" fillId="5" fontId="4" numFmtId="0" xfId="0" applyAlignment="1" applyBorder="1" applyFont="1">
      <alignment horizontal="left" vertical="center"/>
    </xf>
    <xf borderId="31" fillId="5" fontId="4" numFmtId="0" xfId="0" applyAlignment="1" applyBorder="1" applyFont="1">
      <alignment vertical="center"/>
    </xf>
    <xf borderId="48" fillId="5" fontId="16" numFmtId="0" xfId="0" applyAlignment="1" applyBorder="1" applyFont="1">
      <alignment horizontal="center" shrinkToFit="0" vertical="center" wrapText="1"/>
    </xf>
    <xf borderId="44" fillId="5" fontId="16" numFmtId="0" xfId="0" applyAlignment="1" applyBorder="1" applyFont="1">
      <alignment horizontal="center" shrinkToFit="0" vertical="center" wrapText="1"/>
    </xf>
    <xf borderId="44" fillId="5" fontId="4" numFmtId="49" xfId="0" applyAlignment="1" applyBorder="1" applyFont="1" applyNumberFormat="1">
      <alignment horizontal="center" vertical="center"/>
    </xf>
    <xf borderId="108" fillId="5" fontId="4" numFmtId="49" xfId="0" applyAlignment="1" applyBorder="1" applyFont="1" applyNumberFormat="1">
      <alignment horizontal="center" vertical="center"/>
    </xf>
    <xf borderId="31" fillId="5" fontId="4" numFmtId="49" xfId="0" applyAlignment="1" applyBorder="1" applyFont="1" applyNumberFormat="1">
      <alignment horizontal="center" vertical="center"/>
    </xf>
    <xf borderId="31" fillId="5" fontId="17" numFmtId="49" xfId="0" applyAlignment="1" applyBorder="1" applyFont="1" applyNumberFormat="1">
      <alignment horizontal="center" vertical="center"/>
    </xf>
    <xf borderId="48" fillId="5" fontId="4" numFmtId="49" xfId="0" applyAlignment="1" applyBorder="1" applyFont="1" applyNumberFormat="1">
      <alignment vertical="center"/>
    </xf>
    <xf borderId="108" fillId="5" fontId="4" numFmtId="49" xfId="0" applyAlignment="1" applyBorder="1" applyFont="1" applyNumberFormat="1">
      <alignment vertical="center"/>
    </xf>
    <xf borderId="31" fillId="5" fontId="18" numFmtId="49" xfId="0" applyAlignment="1" applyBorder="1" applyFont="1" applyNumberFormat="1">
      <alignment shrinkToFit="0" vertical="center" wrapText="1"/>
    </xf>
    <xf borderId="31" fillId="6" fontId="15" numFmtId="49" xfId="0" applyAlignment="1" applyBorder="1" applyFill="1" applyFont="1" applyNumberFormat="1">
      <alignment vertical="center"/>
    </xf>
    <xf borderId="31" fillId="6" fontId="4" numFmtId="0" xfId="0" applyAlignment="1" applyBorder="1" applyFont="1">
      <alignment horizontal="left" vertical="center"/>
    </xf>
    <xf borderId="48" fillId="6" fontId="19" numFmtId="49" xfId="0" applyAlignment="1" applyBorder="1" applyFont="1" applyNumberFormat="1">
      <alignment horizontal="left" vertical="center"/>
    </xf>
    <xf borderId="108" fillId="6" fontId="4" numFmtId="0" xfId="0" applyAlignment="1" applyBorder="1" applyFont="1">
      <alignment horizontal="left" vertical="center"/>
    </xf>
    <xf borderId="109" fillId="6" fontId="15" numFmtId="49" xfId="0" applyAlignment="1" applyBorder="1" applyFont="1" applyNumberFormat="1">
      <alignment vertical="center"/>
    </xf>
    <xf borderId="110" fillId="0" fontId="3" numFmtId="0" xfId="0" applyBorder="1" applyFont="1"/>
    <xf borderId="111" fillId="0" fontId="3" numFmtId="0" xfId="0" applyBorder="1" applyFont="1"/>
    <xf borderId="48" fillId="5" fontId="4" numFmtId="0" xfId="0" applyAlignment="1" applyBorder="1" applyFont="1">
      <alignment vertical="center"/>
    </xf>
    <xf borderId="44" fillId="7" fontId="4" numFmtId="49" xfId="0" applyAlignment="1" applyBorder="1" applyFill="1" applyFont="1" applyNumberFormat="1">
      <alignment horizontal="left" shrinkToFit="0" vertical="center" wrapText="1"/>
    </xf>
    <xf borderId="108" fillId="7" fontId="4" numFmtId="49" xfId="0" applyAlignment="1" applyBorder="1" applyFont="1" applyNumberFormat="1">
      <alignment horizontal="center" shrinkToFit="0" vertical="center" wrapText="1"/>
    </xf>
    <xf borderId="108" fillId="5" fontId="4" numFmtId="0" xfId="0" applyAlignment="1" applyBorder="1" applyFont="1">
      <alignment vertical="center"/>
    </xf>
    <xf borderId="31" fillId="7" fontId="4" numFmtId="49" xfId="0" applyAlignment="1" applyBorder="1" applyFont="1" applyNumberFormat="1">
      <alignment horizontal="center" shrinkToFit="0" vertical="center" wrapText="1"/>
    </xf>
    <xf borderId="112" fillId="7" fontId="4" numFmtId="49" xfId="0" applyAlignment="1" applyBorder="1" applyFont="1" applyNumberFormat="1">
      <alignment horizontal="center" shrinkToFit="0" vertical="center" wrapText="1"/>
    </xf>
    <xf borderId="32" fillId="5" fontId="4" numFmtId="0" xfId="0" applyAlignment="1" applyBorder="1" applyFont="1">
      <alignment vertical="center"/>
    </xf>
    <xf borderId="113" fillId="5" fontId="4" numFmtId="0" xfId="0" applyAlignment="1" applyBorder="1" applyFont="1">
      <alignment vertical="center"/>
    </xf>
    <xf borderId="62" fillId="5" fontId="4" numFmtId="0" xfId="0" applyAlignment="1" applyBorder="1" applyFont="1">
      <alignment vertical="center"/>
    </xf>
    <xf borderId="114" fillId="5" fontId="4" numFmtId="49" xfId="0" applyAlignment="1" applyBorder="1" applyFont="1" applyNumberFormat="1">
      <alignment horizontal="left" shrinkToFit="0" vertical="center" wrapText="1"/>
    </xf>
    <xf borderId="108" fillId="5" fontId="12" numFmtId="0" xfId="0" applyAlignment="1" applyBorder="1" applyFont="1">
      <alignment horizontal="center" shrinkToFit="0" vertical="top" wrapText="1"/>
    </xf>
    <xf borderId="27" fillId="2" fontId="15" numFmtId="49" xfId="0" applyAlignment="1" applyBorder="1" applyFont="1" applyNumberFormat="1">
      <alignment horizontal="center" vertical="center"/>
    </xf>
    <xf borderId="48" fillId="2" fontId="12" numFmtId="0" xfId="0" applyAlignment="1" applyBorder="1" applyFont="1">
      <alignment vertical="center"/>
    </xf>
    <xf borderId="44" fillId="2" fontId="12" numFmtId="0" xfId="0" applyAlignment="1" applyBorder="1" applyFont="1">
      <alignment vertical="center"/>
    </xf>
    <xf borderId="44" fillId="2" fontId="15" numFmtId="49" xfId="0" applyAlignment="1" applyBorder="1" applyFont="1" applyNumberFormat="1">
      <alignment vertical="center"/>
    </xf>
    <xf borderId="44" fillId="2" fontId="15" numFmtId="1" xfId="0" applyAlignment="1" applyBorder="1" applyFont="1" applyNumberFormat="1">
      <alignment vertical="center"/>
    </xf>
    <xf borderId="108" fillId="2" fontId="15" numFmtId="1" xfId="0" applyAlignment="1" applyBorder="1" applyFont="1" applyNumberFormat="1">
      <alignment vertical="center"/>
    </xf>
    <xf borderId="115" fillId="3" fontId="4" numFmtId="49" xfId="0" applyAlignment="1" applyBorder="1" applyFont="1" applyNumberFormat="1">
      <alignment horizontal="left" vertical="center"/>
    </xf>
    <xf borderId="41" fillId="3" fontId="4" numFmtId="49" xfId="0" applyAlignment="1" applyBorder="1" applyFont="1" applyNumberFormat="1">
      <alignment horizontal="left" vertical="center"/>
    </xf>
    <xf borderId="41" fillId="3" fontId="4" numFmtId="0" xfId="0" applyAlignment="1" applyBorder="1" applyFont="1">
      <alignment horizontal="left" vertical="center"/>
    </xf>
    <xf borderId="41" fillId="3" fontId="20" numFmtId="0" xfId="0" applyAlignment="1" applyBorder="1" applyFont="1">
      <alignment vertical="center"/>
    </xf>
    <xf borderId="116" fillId="3" fontId="21" numFmtId="0" xfId="0" applyAlignment="1" applyBorder="1" applyFont="1">
      <alignment vertical="center"/>
    </xf>
    <xf borderId="48" fillId="3" fontId="15" numFmtId="0" xfId="0" applyAlignment="1" applyBorder="1" applyFont="1">
      <alignment horizontal="left" vertical="center"/>
    </xf>
    <xf borderId="44" fillId="3" fontId="13" numFmtId="0" xfId="0" applyAlignment="1" applyBorder="1" applyFont="1">
      <alignment vertical="center"/>
    </xf>
    <xf borderId="44" fillId="3" fontId="1" numFmtId="0" xfId="0" applyBorder="1" applyFont="1"/>
    <xf borderId="44" fillId="3" fontId="15" numFmtId="49" xfId="0" applyAlignment="1" applyBorder="1" applyFont="1" applyNumberFormat="1">
      <alignment vertical="center"/>
    </xf>
    <xf borderId="44" fillId="3" fontId="4" numFmtId="0" xfId="0" applyAlignment="1" applyBorder="1" applyFont="1">
      <alignment vertical="center"/>
    </xf>
    <xf borderId="108" fillId="3" fontId="4" numFmtId="0" xfId="0" applyAlignment="1" applyBorder="1" applyFont="1">
      <alignment vertical="center"/>
    </xf>
    <xf borderId="117" fillId="3" fontId="12" numFmtId="49" xfId="0" applyAlignment="1" applyBorder="1" applyFont="1" applyNumberFormat="1">
      <alignment horizontal="center" shrinkToFit="0" vertical="center" wrapText="1"/>
    </xf>
    <xf borderId="34" fillId="3" fontId="12" numFmtId="49" xfId="0" applyAlignment="1" applyBorder="1" applyFont="1" applyNumberFormat="1">
      <alignment horizontal="center" shrinkToFit="0" vertical="center" wrapText="1"/>
    </xf>
    <xf borderId="118" fillId="5" fontId="9" numFmtId="0" xfId="0" applyBorder="1" applyFont="1"/>
    <xf borderId="31" fillId="5" fontId="12" numFmtId="0" xfId="0" applyAlignment="1" applyBorder="1" applyFont="1">
      <alignment horizontal="center" shrinkToFit="0" vertical="top" wrapText="1"/>
    </xf>
    <xf borderId="117" fillId="3" fontId="12" numFmtId="49" xfId="0" applyAlignment="1" applyBorder="1" applyFont="1" applyNumberFormat="1">
      <alignment horizontal="center" vertical="center"/>
    </xf>
    <xf borderId="34" fillId="3" fontId="12" numFmtId="49" xfId="0" applyAlignment="1" applyBorder="1" applyFont="1" applyNumberFormat="1">
      <alignment horizontal="center" vertical="center"/>
    </xf>
    <xf borderId="117" fillId="3" fontId="22" numFmtId="49" xfId="0" applyAlignment="1" applyBorder="1" applyFont="1" applyNumberFormat="1">
      <alignment horizontal="center" vertical="center"/>
    </xf>
    <xf borderId="34" fillId="3" fontId="22" numFmtId="49" xfId="0" applyAlignment="1" applyBorder="1" applyFont="1" applyNumberFormat="1">
      <alignment horizontal="center" vertical="center"/>
    </xf>
    <xf borderId="104" fillId="3" fontId="4" numFmtId="0" xfId="0" applyAlignment="1" applyBorder="1" applyFont="1">
      <alignment horizontal="left" vertical="center"/>
    </xf>
    <xf borderId="24" fillId="3" fontId="4" numFmtId="0" xfId="0" applyAlignment="1" applyBorder="1" applyFont="1">
      <alignment horizontal="left" vertical="center"/>
    </xf>
    <xf borderId="24" fillId="3" fontId="23" numFmtId="0" xfId="0" applyAlignment="1" applyBorder="1" applyFont="1">
      <alignment vertical="center"/>
    </xf>
    <xf borderId="119" fillId="3" fontId="24" numFmtId="0" xfId="0" applyAlignment="1" applyBorder="1" applyFont="1">
      <alignment vertical="center"/>
    </xf>
    <xf borderId="120" fillId="3" fontId="4" numFmtId="49" xfId="0" applyAlignment="1" applyBorder="1" applyFont="1" applyNumberFormat="1">
      <alignment vertical="center"/>
    </xf>
    <xf borderId="121" fillId="3" fontId="1" numFmtId="0" xfId="0" applyBorder="1" applyFont="1"/>
    <xf borderId="122" fillId="3" fontId="13" numFmtId="0" xfId="0" applyAlignment="1" applyBorder="1" applyFont="1">
      <alignment vertical="center"/>
    </xf>
    <xf borderId="123" fillId="0" fontId="3" numFmtId="0" xfId="0" applyBorder="1" applyFont="1"/>
    <xf borderId="124" fillId="5" fontId="9" numFmtId="0" xfId="0" applyBorder="1" applyFont="1"/>
    <xf borderId="125" fillId="0" fontId="3" numFmtId="0" xfId="0" applyBorder="1" applyFont="1"/>
    <xf borderId="126" fillId="0" fontId="3" numFmtId="0" xfId="0" applyBorder="1" applyFont="1"/>
    <xf borderId="127" fillId="0" fontId="3" numFmtId="0" xfId="0" applyBorder="1" applyFont="1"/>
    <xf borderId="31" fillId="7" fontId="4" numFmtId="49" xfId="0" applyAlignment="1" applyBorder="1" applyFont="1" applyNumberFormat="1">
      <alignment vertical="center"/>
    </xf>
    <xf borderId="48" fillId="7" fontId="4" numFmtId="49" xfId="0" applyAlignment="1" applyBorder="1" applyFont="1" applyNumberFormat="1">
      <alignment horizontal="left" vertical="center"/>
    </xf>
    <xf borderId="108" fillId="7" fontId="4" numFmtId="0" xfId="0" applyAlignment="1" applyBorder="1" applyFont="1">
      <alignment horizontal="left" vertical="center"/>
    </xf>
    <xf borderId="31" fillId="8" fontId="4" numFmtId="49" xfId="0" applyAlignment="1" applyBorder="1" applyFill="1" applyFont="1" applyNumberFormat="1">
      <alignment horizontal="center" shrinkToFit="0" vertical="center" wrapText="1"/>
    </xf>
    <xf borderId="31" fillId="9" fontId="4" numFmtId="49" xfId="0" applyAlignment="1" applyBorder="1" applyFill="1" applyFont="1" applyNumberFormat="1">
      <alignment horizontal="center" shrinkToFit="0" vertical="center" wrapText="1"/>
    </xf>
    <xf borderId="31" fillId="10" fontId="4" numFmtId="49" xfId="0" applyAlignment="1" applyBorder="1" applyFill="1" applyFont="1" applyNumberFormat="1">
      <alignment horizontal="center" shrinkToFit="0" vertical="center" wrapText="1"/>
    </xf>
    <xf borderId="31" fillId="11" fontId="4" numFmtId="49" xfId="0" applyAlignment="1" applyBorder="1" applyFill="1" applyFont="1" applyNumberFormat="1">
      <alignment horizontal="center" shrinkToFit="0" vertical="center" wrapText="1"/>
    </xf>
    <xf borderId="31" fillId="12" fontId="4" numFmtId="49" xfId="0" applyAlignment="1" applyBorder="1" applyFill="1" applyFont="1" applyNumberFormat="1">
      <alignment horizontal="center" shrinkToFit="0" vertical="center" wrapText="1"/>
    </xf>
    <xf borderId="31" fillId="13" fontId="4" numFmtId="49" xfId="0" applyAlignment="1" applyBorder="1" applyFill="1" applyFont="1" applyNumberFormat="1">
      <alignment horizontal="center" shrinkToFit="0" vertical="center" wrapText="1"/>
    </xf>
    <xf borderId="31" fillId="14" fontId="4" numFmtId="49" xfId="0" applyAlignment="1" applyBorder="1" applyFill="1" applyFont="1" applyNumberFormat="1">
      <alignment horizontal="center" shrinkToFit="0" vertical="center" wrapText="1"/>
    </xf>
    <xf borderId="31" fillId="2" fontId="4" numFmtId="49" xfId="0" applyAlignment="1" applyBorder="1" applyFont="1" applyNumberFormat="1">
      <alignment horizontal="center" shrinkToFit="0" vertical="center" wrapText="1"/>
    </xf>
    <xf borderId="31" fillId="15" fontId="4" numFmtId="49" xfId="0" applyAlignment="1" applyBorder="1" applyFill="1" applyFont="1" applyNumberFormat="1">
      <alignment horizontal="center" shrinkToFit="0" vertical="center" wrapText="1"/>
    </xf>
    <xf borderId="31" fillId="16" fontId="4" numFmtId="49" xfId="0" applyAlignment="1" applyBorder="1" applyFill="1" applyFont="1" applyNumberFormat="1">
      <alignment horizontal="center" shrinkToFit="0" vertical="center" wrapText="1"/>
    </xf>
    <xf borderId="112" fillId="5" fontId="17" numFmtId="49" xfId="0" applyAlignment="1" applyBorder="1" applyFont="1" applyNumberFormat="1">
      <alignment horizontal="center" shrinkToFit="0" vertical="center" wrapText="1"/>
    </xf>
    <xf borderId="31" fillId="17" fontId="4" numFmtId="49" xfId="0" applyAlignment="1" applyBorder="1" applyFill="1" applyFont="1" applyNumberFormat="1">
      <alignment horizontal="center" shrinkToFit="0" vertical="center" wrapText="1"/>
    </xf>
    <xf borderId="31" fillId="18" fontId="4" numFmtId="49" xfId="0" applyAlignment="1" applyBorder="1" applyFill="1" applyFont="1" applyNumberFormat="1">
      <alignment horizontal="center" shrinkToFit="0" vertical="center" wrapText="1"/>
    </xf>
    <xf borderId="31" fillId="19" fontId="4" numFmtId="49" xfId="0" applyAlignment="1" applyBorder="1" applyFill="1" applyFont="1" applyNumberFormat="1">
      <alignment horizontal="center" shrinkToFit="0" vertical="center" wrapText="1"/>
    </xf>
    <xf borderId="31" fillId="20" fontId="4" numFmtId="49" xfId="0" applyAlignment="1" applyBorder="1" applyFill="1" applyFont="1" applyNumberFormat="1">
      <alignment horizontal="center" shrinkToFit="0" vertical="center" wrapText="1"/>
    </xf>
    <xf borderId="128" fillId="5" fontId="9" numFmtId="0" xfId="0" applyBorder="1" applyFont="1"/>
    <xf borderId="27" fillId="3" fontId="15" numFmtId="49" xfId="0" applyAlignment="1" applyBorder="1" applyFont="1" applyNumberFormat="1">
      <alignment horizontal="center" vertical="center"/>
    </xf>
    <xf borderId="31" fillId="2" fontId="4" numFmtId="49" xfId="0" applyAlignment="1" applyBorder="1" applyFont="1" applyNumberFormat="1">
      <alignment vertical="center"/>
    </xf>
    <xf borderId="31" fillId="2" fontId="4" numFmtId="49" xfId="0" applyAlignment="1" applyBorder="1" applyFont="1" applyNumberFormat="1">
      <alignment horizontal="left" vertical="center"/>
    </xf>
    <xf borderId="31" fillId="2" fontId="25" numFmtId="49" xfId="0" applyAlignment="1" applyBorder="1" applyFont="1" applyNumberFormat="1">
      <alignment horizontal="left" vertical="center"/>
    </xf>
    <xf borderId="31" fillId="2" fontId="4" numFmtId="0" xfId="0" applyAlignment="1" applyBorder="1" applyFont="1">
      <alignment horizontal="left" vertical="center"/>
    </xf>
    <xf borderId="31" fillId="2" fontId="4" numFmtId="165" xfId="0" applyAlignment="1" applyBorder="1" applyFont="1" applyNumberFormat="1">
      <alignment horizontal="center" shrinkToFit="0" vertical="center" wrapText="1"/>
    </xf>
    <xf borderId="31" fillId="2" fontId="4" numFmtId="164" xfId="0" applyAlignment="1" applyBorder="1" applyFont="1" applyNumberFormat="1">
      <alignment horizontal="center" shrinkToFit="0" vertical="center" wrapText="1"/>
    </xf>
    <xf borderId="31" fillId="8" fontId="4" numFmtId="1" xfId="0" applyAlignment="1" applyBorder="1" applyFont="1" applyNumberFormat="1">
      <alignment horizontal="center" vertical="center"/>
    </xf>
    <xf borderId="31" fillId="9" fontId="4" numFmtId="1" xfId="0" applyAlignment="1" applyBorder="1" applyFont="1" applyNumberFormat="1">
      <alignment horizontal="center" vertical="center"/>
    </xf>
    <xf borderId="31" fillId="10" fontId="4" numFmtId="1" xfId="0" applyAlignment="1" applyBorder="1" applyFont="1" applyNumberFormat="1">
      <alignment horizontal="center" vertical="center"/>
    </xf>
    <xf borderId="31" fillId="11" fontId="4" numFmtId="1" xfId="0" applyAlignment="1" applyBorder="1" applyFont="1" applyNumberFormat="1">
      <alignment horizontal="center" vertical="center"/>
    </xf>
    <xf borderId="31" fillId="13" fontId="4" numFmtId="1" xfId="0" applyAlignment="1" applyBorder="1" applyFont="1" applyNumberFormat="1">
      <alignment horizontal="center" vertical="center"/>
    </xf>
    <xf borderId="31" fillId="14" fontId="4" numFmtId="1" xfId="0" applyAlignment="1" applyBorder="1" applyFont="1" applyNumberFormat="1">
      <alignment horizontal="center" vertical="center"/>
    </xf>
    <xf borderId="31" fillId="2" fontId="4" numFmtId="1" xfId="0" applyAlignment="1" applyBorder="1" applyFont="1" applyNumberFormat="1">
      <alignment horizontal="center" vertical="center"/>
    </xf>
    <xf borderId="31" fillId="15" fontId="4" numFmtId="1" xfId="0" applyAlignment="1" applyBorder="1" applyFont="1" applyNumberFormat="1">
      <alignment horizontal="center" vertical="center"/>
    </xf>
    <xf borderId="31" fillId="16" fontId="4" numFmtId="1" xfId="0" applyAlignment="1" applyBorder="1" applyFont="1" applyNumberFormat="1">
      <alignment horizontal="center" vertical="center"/>
    </xf>
    <xf borderId="129" fillId="5" fontId="17" numFmtId="1" xfId="0" applyAlignment="1" applyBorder="1" applyFont="1" applyNumberFormat="1">
      <alignment horizontal="center" vertical="center"/>
    </xf>
    <xf borderId="31" fillId="17" fontId="4" numFmtId="1" xfId="0" applyAlignment="1" applyBorder="1" applyFont="1" applyNumberFormat="1">
      <alignment horizontal="center" vertical="center"/>
    </xf>
    <xf borderId="31" fillId="18" fontId="4" numFmtId="1" xfId="0" applyAlignment="1" applyBorder="1" applyFont="1" applyNumberFormat="1">
      <alignment horizontal="center" vertical="center"/>
    </xf>
    <xf borderId="31" fillId="19" fontId="4" numFmtId="1" xfId="0" applyAlignment="1" applyBorder="1" applyFont="1" applyNumberFormat="1">
      <alignment horizontal="center" vertical="center"/>
    </xf>
    <xf borderId="31" fillId="20" fontId="4" numFmtId="1" xfId="0" applyAlignment="1" applyBorder="1" applyFont="1" applyNumberFormat="1">
      <alignment horizontal="center" vertical="center"/>
    </xf>
    <xf borderId="31" fillId="5" fontId="9" numFmtId="1" xfId="0" applyAlignment="1" applyBorder="1" applyFont="1" applyNumberFormat="1">
      <alignment horizontal="center"/>
    </xf>
    <xf borderId="31" fillId="3" fontId="12" numFmtId="1" xfId="0" applyAlignment="1" applyBorder="1" applyFont="1" applyNumberFormat="1">
      <alignment horizontal="center" vertical="center"/>
    </xf>
    <xf borderId="31" fillId="2" fontId="12" numFmtId="166" xfId="0" applyAlignment="1" applyBorder="1" applyFont="1" applyNumberFormat="1">
      <alignment horizontal="center" vertical="center"/>
    </xf>
    <xf borderId="31" fillId="2" fontId="12" numFmtId="167" xfId="0" applyAlignment="1" applyBorder="1" applyFont="1" applyNumberFormat="1">
      <alignment horizontal="center" shrinkToFit="0" vertical="center" wrapText="1"/>
    </xf>
    <xf borderId="31" fillId="2" fontId="12" numFmtId="167" xfId="0" applyAlignment="1" applyBorder="1" applyFont="1" applyNumberFormat="1">
      <alignment horizontal="center" vertical="center"/>
    </xf>
    <xf borderId="31" fillId="2" fontId="12" numFmtId="168" xfId="0" applyAlignment="1" applyBorder="1" applyFont="1" applyNumberFormat="1">
      <alignment horizontal="center" vertical="center"/>
    </xf>
    <xf borderId="31" fillId="5" fontId="10" numFmtId="166" xfId="0" applyBorder="1" applyFont="1" applyNumberFormat="1"/>
    <xf borderId="31" fillId="2" fontId="12" numFmtId="1" xfId="0" applyAlignment="1" applyBorder="1" applyFont="1" applyNumberFormat="1">
      <alignment horizontal="center" vertical="center"/>
    </xf>
    <xf borderId="31" fillId="2" fontId="12" numFmtId="1" xfId="0" applyAlignment="1" applyBorder="1" applyFont="1" applyNumberFormat="1">
      <alignment vertical="center"/>
    </xf>
    <xf borderId="31" fillId="5" fontId="10" numFmtId="1" xfId="0" applyBorder="1" applyFont="1" applyNumberFormat="1"/>
    <xf borderId="31" fillId="2" fontId="26" numFmtId="49" xfId="0" applyAlignment="1" applyBorder="1" applyFont="1" applyNumberFormat="1">
      <alignment horizontal="left" shrinkToFit="0" vertical="center" wrapText="1"/>
    </xf>
    <xf borderId="31" fillId="2" fontId="4" numFmtId="49" xfId="0" applyAlignment="1" applyBorder="1" applyFont="1" applyNumberFormat="1">
      <alignment horizontal="left" shrinkToFit="0" vertical="center" wrapText="1"/>
    </xf>
    <xf borderId="31" fillId="2" fontId="12" numFmtId="0" xfId="0" applyAlignment="1" applyBorder="1" applyFont="1">
      <alignment horizontal="center" vertical="center"/>
    </xf>
    <xf borderId="31" fillId="2" fontId="27" numFmtId="49" xfId="0" applyAlignment="1" applyBorder="1" applyFont="1" applyNumberFormat="1">
      <alignment horizontal="left" vertical="center"/>
    </xf>
    <xf borderId="107" fillId="20" fontId="4" numFmtId="1" xfId="0" applyAlignment="1" applyBorder="1" applyFont="1" applyNumberFormat="1">
      <alignment horizontal="center" vertical="center"/>
    </xf>
    <xf borderId="130" fillId="2" fontId="1" numFmtId="0" xfId="0" applyBorder="1" applyFont="1"/>
    <xf borderId="131" fillId="2" fontId="1" numFmtId="0" xfId="0" applyBorder="1" applyFont="1"/>
    <xf borderId="31" fillId="2" fontId="12" numFmtId="0" xfId="0" applyBorder="1" applyFont="1"/>
    <xf borderId="132" fillId="2" fontId="1" numFmtId="0" xfId="0" applyBorder="1" applyFont="1"/>
    <xf borderId="31" fillId="2" fontId="1" numFmtId="0" xfId="0" applyBorder="1" applyFont="1"/>
    <xf borderId="31" fillId="2" fontId="12" numFmtId="1" xfId="0" applyAlignment="1" applyBorder="1" applyFont="1" applyNumberFormat="1">
      <alignment horizontal="right" vertical="center"/>
    </xf>
    <xf borderId="48" fillId="20" fontId="4" numFmtId="1" xfId="0" applyAlignment="1" applyBorder="1" applyFont="1" applyNumberFormat="1">
      <alignment horizontal="center" vertical="center"/>
    </xf>
    <xf borderId="108" fillId="2" fontId="28" numFmtId="49" xfId="0" applyAlignment="1" applyBorder="1" applyFont="1" applyNumberFormat="1">
      <alignment shrinkToFit="0" vertical="center" wrapText="1"/>
    </xf>
    <xf borderId="113" fillId="5" fontId="17" numFmtId="1" xfId="0" applyAlignment="1" applyBorder="1" applyFont="1" applyNumberFormat="1">
      <alignment horizontal="center" vertical="center"/>
    </xf>
    <xf borderId="31" fillId="2" fontId="12" numFmtId="169" xfId="0" applyAlignment="1" applyBorder="1" applyFont="1" applyNumberFormat="1">
      <alignment horizontal="center" vertical="center"/>
    </xf>
    <xf borderId="31" fillId="5" fontId="12" numFmtId="49" xfId="0" applyAlignment="1" applyBorder="1" applyFont="1" applyNumberFormat="1">
      <alignment horizontal="center" shrinkToFit="0" vertical="center" wrapText="1"/>
    </xf>
    <xf borderId="124" fillId="5" fontId="12" numFmtId="49" xfId="0" applyAlignment="1" applyBorder="1" applyFont="1" applyNumberFormat="1">
      <alignment horizontal="center" shrinkToFit="0" vertical="center" wrapText="1"/>
    </xf>
    <xf borderId="31" fillId="5" fontId="12" numFmtId="0" xfId="0" applyAlignment="1" applyBorder="1" applyFont="1">
      <alignment shrinkToFit="0" vertical="center" wrapText="1"/>
    </xf>
    <xf borderId="31" fillId="5" fontId="15" numFmtId="0" xfId="0" applyAlignment="1" applyBorder="1" applyFont="1">
      <alignment horizontal="center" vertical="center"/>
    </xf>
    <xf borderId="31" fillId="5" fontId="22" numFmtId="0" xfId="0" applyAlignment="1" applyBorder="1" applyFont="1">
      <alignment horizontal="center" vertical="center"/>
    </xf>
    <xf borderId="133" fillId="5" fontId="1" numFmtId="0" xfId="0" applyBorder="1" applyFont="1"/>
    <xf borderId="31" fillId="6" fontId="15" numFmtId="49" xfId="0" applyAlignment="1" applyBorder="1" applyFont="1" applyNumberFormat="1">
      <alignment horizontal="left" vertical="center"/>
    </xf>
    <xf borderId="48" fillId="6" fontId="4" numFmtId="0" xfId="0" applyAlignment="1" applyBorder="1" applyFont="1">
      <alignment horizontal="left" vertical="center"/>
    </xf>
    <xf borderId="44" fillId="6" fontId="4" numFmtId="49" xfId="0" applyAlignment="1" applyBorder="1" applyFont="1" applyNumberFormat="1">
      <alignment vertical="center"/>
    </xf>
    <xf borderId="108" fillId="6" fontId="4" numFmtId="49" xfId="0" applyAlignment="1" applyBorder="1" applyFont="1" applyNumberFormat="1">
      <alignment vertical="center"/>
    </xf>
    <xf borderId="48" fillId="5" fontId="4" numFmtId="49" xfId="0" applyAlignment="1" applyBorder="1" applyFont="1" applyNumberFormat="1">
      <alignment horizontal="left" shrinkToFit="0" vertical="center" wrapText="1"/>
    </xf>
    <xf borderId="108" fillId="3" fontId="12" numFmtId="49" xfId="0" applyAlignment="1" applyBorder="1" applyFont="1" applyNumberFormat="1">
      <alignment horizontal="center" shrinkToFit="0" vertical="center" wrapText="1"/>
    </xf>
    <xf borderId="60" fillId="5" fontId="9" numFmtId="0" xfId="0" applyBorder="1" applyFont="1"/>
    <xf borderId="48" fillId="3" fontId="12" numFmtId="0" xfId="0" applyAlignment="1" applyBorder="1" applyFont="1">
      <alignment vertical="center"/>
    </xf>
    <xf borderId="44" fillId="3" fontId="12" numFmtId="0" xfId="0" applyAlignment="1" applyBorder="1" applyFont="1">
      <alignment vertical="center"/>
    </xf>
    <xf borderId="44" fillId="3" fontId="15" numFmtId="1" xfId="0" applyAlignment="1" applyBorder="1" applyFont="1" applyNumberFormat="1">
      <alignment vertical="center"/>
    </xf>
    <xf borderId="108" fillId="3" fontId="15" numFmtId="1" xfId="0" applyAlignment="1" applyBorder="1" applyFont="1" applyNumberFormat="1">
      <alignment vertical="center"/>
    </xf>
    <xf borderId="124" fillId="5" fontId="1" numFmtId="0" xfId="0" applyBorder="1" applyFont="1"/>
    <xf borderId="32" fillId="5" fontId="4" numFmtId="0" xfId="0" applyAlignment="1" applyBorder="1" applyFont="1">
      <alignment horizontal="left" vertical="center"/>
    </xf>
    <xf borderId="44" fillId="5" fontId="4" numFmtId="49" xfId="0" applyAlignment="1" applyBorder="1" applyFont="1" applyNumberFormat="1">
      <alignment vertical="center"/>
    </xf>
    <xf borderId="73" fillId="2" fontId="10" numFmtId="0" xfId="0" applyBorder="1" applyFont="1"/>
    <xf borderId="134" fillId="5" fontId="1" numFmtId="0" xfId="0" applyBorder="1" applyFont="1"/>
    <xf borderId="135" fillId="5" fontId="9" numFmtId="1" xfId="0" applyAlignment="1" applyBorder="1" applyFont="1" applyNumberFormat="1">
      <alignment horizontal="center"/>
    </xf>
    <xf borderId="31" fillId="6" fontId="4" numFmtId="49" xfId="0" applyAlignment="1" applyBorder="1" applyFont="1" applyNumberFormat="1">
      <alignment vertical="center"/>
    </xf>
    <xf borderId="48" fillId="6" fontId="4" numFmtId="49" xfId="0" applyAlignment="1" applyBorder="1" applyFont="1" applyNumberFormat="1">
      <alignment horizontal="left" vertical="center"/>
    </xf>
    <xf borderId="31" fillId="6" fontId="4" numFmtId="49" xfId="0" applyAlignment="1" applyBorder="1" applyFont="1" applyNumberFormat="1">
      <alignment horizontal="center" shrinkToFit="0" vertical="center" wrapText="1"/>
    </xf>
    <xf borderId="129" fillId="5" fontId="17" numFmtId="0" xfId="0" applyAlignment="1" applyBorder="1" applyFont="1">
      <alignment horizontal="center" vertical="center"/>
    </xf>
    <xf borderId="31" fillId="2" fontId="10" numFmtId="1" xfId="0" applyBorder="1" applyFont="1" applyNumberFormat="1"/>
    <xf borderId="31" fillId="5" fontId="4" numFmtId="165" xfId="0" applyAlignment="1" applyBorder="1" applyFont="1" applyNumberFormat="1">
      <alignment horizontal="center" shrinkToFit="0" vertical="center" wrapText="1"/>
    </xf>
    <xf borderId="31" fillId="5" fontId="29" numFmtId="170" xfId="0" applyAlignment="1" applyBorder="1" applyFont="1" applyNumberFormat="1">
      <alignment horizontal="center" shrinkToFit="0" vertical="center" wrapText="1"/>
    </xf>
    <xf borderId="48" fillId="5" fontId="4" numFmtId="49" xfId="0" applyAlignment="1" applyBorder="1" applyFont="1" applyNumberFormat="1">
      <alignment horizontal="center" vertical="center"/>
    </xf>
    <xf borderId="31" fillId="5" fontId="12" numFmtId="1" xfId="0" applyAlignment="1" applyBorder="1" applyFont="1" applyNumberFormat="1">
      <alignment horizontal="center" vertical="center"/>
    </xf>
    <xf borderId="118" fillId="5" fontId="12" numFmtId="1" xfId="0" applyAlignment="1" applyBorder="1" applyFont="1" applyNumberFormat="1">
      <alignment horizontal="center" vertical="center"/>
    </xf>
    <xf borderId="31" fillId="5" fontId="12" numFmtId="167" xfId="0" applyAlignment="1" applyBorder="1" applyFont="1" applyNumberFormat="1">
      <alignment horizontal="center" vertical="center"/>
    </xf>
    <xf borderId="31" fillId="5" fontId="12" numFmtId="0" xfId="0" applyAlignment="1" applyBorder="1" applyFont="1">
      <alignment horizontal="center" vertical="center"/>
    </xf>
    <xf borderId="31" fillId="3" fontId="15" numFmtId="49" xfId="0" applyAlignment="1" applyBorder="1" applyFont="1" applyNumberFormat="1">
      <alignment vertical="center"/>
    </xf>
    <xf borderId="31" fillId="3" fontId="4" numFmtId="0" xfId="0" applyAlignment="1" applyBorder="1" applyFont="1">
      <alignment horizontal="left" vertical="center"/>
    </xf>
    <xf borderId="31" fillId="3" fontId="30" numFmtId="49" xfId="0" applyAlignment="1" applyBorder="1" applyFont="1" applyNumberFormat="1">
      <alignment horizontal="left" vertical="center"/>
    </xf>
    <xf borderId="48" fillId="3" fontId="4" numFmtId="0" xfId="0" applyAlignment="1" applyBorder="1" applyFont="1">
      <alignment horizontal="left" vertical="center"/>
    </xf>
    <xf borderId="44" fillId="3" fontId="4" numFmtId="49" xfId="0" applyAlignment="1" applyBorder="1" applyFont="1" applyNumberFormat="1">
      <alignment vertical="center"/>
    </xf>
    <xf borderId="108" fillId="3" fontId="4" numFmtId="49" xfId="0" applyAlignment="1" applyBorder="1" applyFont="1" applyNumberFormat="1">
      <alignment vertical="center"/>
    </xf>
    <xf borderId="27" fillId="21" fontId="15" numFmtId="49" xfId="0" applyAlignment="1" applyBorder="1" applyFill="1" applyFont="1" applyNumberFormat="1">
      <alignment horizontal="center" vertical="center"/>
    </xf>
    <xf borderId="48" fillId="21" fontId="12" numFmtId="0" xfId="0" applyAlignment="1" applyBorder="1" applyFont="1">
      <alignment vertical="center"/>
    </xf>
    <xf borderId="44" fillId="21" fontId="12" numFmtId="0" xfId="0" applyAlignment="1" applyBorder="1" applyFont="1">
      <alignment vertical="center"/>
    </xf>
    <xf borderId="44" fillId="21" fontId="15" numFmtId="49" xfId="0" applyAlignment="1" applyBorder="1" applyFont="1" applyNumberFormat="1">
      <alignment vertical="center"/>
    </xf>
    <xf borderId="44" fillId="21" fontId="15" numFmtId="1" xfId="0" applyAlignment="1" applyBorder="1" applyFont="1" applyNumberFormat="1">
      <alignment vertical="center"/>
    </xf>
    <xf borderId="108" fillId="21" fontId="15" numFmtId="1" xfId="0" applyAlignment="1" applyBorder="1" applyFont="1" applyNumberFormat="1">
      <alignment vertical="center"/>
    </xf>
    <xf borderId="115" fillId="5" fontId="4" numFmtId="49" xfId="0" applyAlignment="1" applyBorder="1" applyFont="1" applyNumberFormat="1">
      <alignment horizontal="left" shrinkToFit="0" vertical="center" wrapText="1"/>
    </xf>
    <xf borderId="136" fillId="5" fontId="4" numFmtId="49" xfId="0" applyAlignment="1" applyBorder="1" applyFont="1" applyNumberFormat="1">
      <alignment horizontal="left" shrinkToFit="0" vertical="center" wrapText="1"/>
    </xf>
    <xf borderId="31" fillId="2" fontId="12" numFmtId="167" xfId="0" applyAlignment="1" applyBorder="1" applyFont="1" applyNumberFormat="1">
      <alignment horizontal="center" shrinkToFit="0" vertical="top" wrapText="1"/>
    </xf>
    <xf borderId="31" fillId="2" fontId="12" numFmtId="0" xfId="0" applyAlignment="1" applyBorder="1" applyFont="1">
      <alignment shrinkToFit="0" vertical="center" wrapText="1"/>
    </xf>
    <xf borderId="31" fillId="2" fontId="12" numFmtId="49" xfId="0" applyAlignment="1" applyBorder="1" applyFont="1" applyNumberFormat="1">
      <alignment horizontal="center" shrinkToFit="0" vertical="center" wrapText="1"/>
    </xf>
    <xf borderId="31" fillId="2" fontId="12" numFmtId="49" xfId="0" applyAlignment="1" applyBorder="1" applyFont="1" applyNumberFormat="1">
      <alignment horizontal="center" vertical="center"/>
    </xf>
    <xf borderId="31" fillId="5" fontId="4" numFmtId="1" xfId="0" applyAlignment="1" applyBorder="1" applyFont="1" applyNumberFormat="1">
      <alignment horizontal="center"/>
    </xf>
    <xf borderId="31" fillId="2" fontId="12" numFmtId="167" xfId="0" applyAlignment="1" applyBorder="1" applyFont="1" applyNumberFormat="1">
      <alignment horizontal="center"/>
    </xf>
    <xf borderId="31" fillId="2" fontId="4" numFmtId="164" xfId="0" applyAlignment="1" applyBorder="1" applyFont="1" applyNumberFormat="1">
      <alignment horizontal="center" vertical="center"/>
    </xf>
    <xf borderId="31" fillId="2" fontId="31" numFmtId="49" xfId="0" applyAlignment="1" applyBorder="1" applyFont="1" applyNumberFormat="1">
      <alignment horizontal="center"/>
    </xf>
    <xf borderId="31" fillId="2" fontId="4" numFmtId="1" xfId="0" applyAlignment="1" applyBorder="1" applyFont="1" applyNumberFormat="1">
      <alignment horizontal="center" shrinkToFit="0" vertical="center" wrapText="1"/>
    </xf>
    <xf borderId="62" fillId="5" fontId="4" numFmtId="0" xfId="0" applyAlignment="1" applyBorder="1" applyFont="1">
      <alignment horizontal="left" vertical="center"/>
    </xf>
    <xf borderId="62" fillId="5" fontId="4" numFmtId="49" xfId="0" applyAlignment="1" applyBorder="1" applyFont="1" applyNumberFormat="1">
      <alignment horizontal="left" shrinkToFit="0" vertical="center" wrapText="1"/>
    </xf>
    <xf borderId="44" fillId="5" fontId="4" numFmtId="165" xfId="0" applyAlignment="1" applyBorder="1" applyFont="1" applyNumberFormat="1">
      <alignment horizontal="center" shrinkToFit="0" vertical="center" wrapText="1"/>
    </xf>
    <xf borderId="44" fillId="5" fontId="32" numFmtId="170" xfId="0" applyAlignment="1" applyBorder="1" applyFont="1" applyNumberFormat="1">
      <alignment horizontal="center" shrinkToFit="0" vertical="center" wrapText="1"/>
    </xf>
    <xf borderId="44" fillId="5" fontId="17" numFmtId="49" xfId="0" applyAlignment="1" applyBorder="1" applyFont="1" applyNumberFormat="1">
      <alignment horizontal="center" vertical="center"/>
    </xf>
    <xf borderId="94" fillId="3" fontId="4" numFmtId="0" xfId="0" applyAlignment="1" applyBorder="1" applyFont="1">
      <alignment horizontal="left" vertical="center"/>
    </xf>
    <xf borderId="94" fillId="3" fontId="33" numFmtId="49" xfId="0" applyAlignment="1" applyBorder="1" applyFont="1" applyNumberFormat="1">
      <alignment horizontal="left" vertical="center"/>
    </xf>
    <xf borderId="48" fillId="6" fontId="15" numFmtId="49" xfId="0" applyAlignment="1" applyBorder="1" applyFont="1" applyNumberFormat="1">
      <alignment vertical="center"/>
    </xf>
    <xf borderId="44" fillId="3" fontId="4" numFmtId="49" xfId="0" applyAlignment="1" applyBorder="1" applyFont="1" applyNumberFormat="1">
      <alignment shrinkToFit="0" vertical="center" wrapText="1"/>
    </xf>
    <xf borderId="108" fillId="3" fontId="4" numFmtId="49" xfId="0" applyAlignment="1" applyBorder="1" applyFont="1" applyNumberFormat="1">
      <alignment shrinkToFit="0" vertical="center" wrapText="1"/>
    </xf>
    <xf borderId="48" fillId="5" fontId="9" numFmtId="1" xfId="0" applyAlignment="1" applyBorder="1" applyFont="1" applyNumberFormat="1">
      <alignment horizontal="center"/>
    </xf>
    <xf borderId="31" fillId="5" fontId="17" numFmtId="49" xfId="0" applyAlignment="1" applyBorder="1" applyFont="1" applyNumberFormat="1">
      <alignment horizontal="center" shrinkToFit="0" vertical="center" wrapText="1"/>
    </xf>
    <xf borderId="118" fillId="2" fontId="4" numFmtId="1" xfId="0" applyAlignment="1" applyBorder="1" applyFont="1" applyNumberFormat="1">
      <alignment horizontal="center" vertical="center"/>
    </xf>
    <xf borderId="31" fillId="2" fontId="34" numFmtId="49" xfId="0" applyAlignment="1" applyBorder="1" applyFont="1" applyNumberFormat="1">
      <alignment horizontal="left" shrinkToFit="0" vertical="center" wrapText="1"/>
    </xf>
    <xf borderId="107" fillId="20" fontId="4" numFmtId="49" xfId="0" applyAlignment="1" applyBorder="1" applyFont="1" applyNumberFormat="1">
      <alignment horizontal="center" shrinkToFit="0" vertical="center" wrapText="1"/>
    </xf>
    <xf borderId="62" fillId="2" fontId="4" numFmtId="49" xfId="0" applyAlignment="1" applyBorder="1" applyFont="1" applyNumberFormat="1">
      <alignment vertical="center"/>
    </xf>
    <xf borderId="31" fillId="2" fontId="35" numFmtId="49" xfId="0" applyAlignment="1" applyBorder="1" applyFont="1" applyNumberFormat="1">
      <alignment horizontal="left" vertical="center"/>
    </xf>
    <xf borderId="108" fillId="5" fontId="4" numFmtId="1" xfId="0" applyAlignment="1" applyBorder="1" applyFont="1" applyNumberFormat="1">
      <alignment horizontal="center" vertical="center"/>
    </xf>
    <xf borderId="94" fillId="3" fontId="15" numFmtId="49" xfId="0" applyAlignment="1" applyBorder="1" applyFont="1" applyNumberFormat="1">
      <alignment vertical="center"/>
    </xf>
    <xf borderId="44" fillId="3" fontId="12" numFmtId="49" xfId="0" applyAlignment="1" applyBorder="1" applyFont="1" applyNumberFormat="1">
      <alignment horizontal="center" shrinkToFit="0" vertical="center" wrapText="1"/>
    </xf>
    <xf borderId="59" fillId="5" fontId="9" numFmtId="0" xfId="0" applyBorder="1" applyFont="1"/>
    <xf borderId="48" fillId="3" fontId="12" numFmtId="49" xfId="0" applyAlignment="1" applyBorder="1" applyFont="1" applyNumberFormat="1">
      <alignment horizontal="center" shrinkToFit="0" vertical="center" wrapText="1"/>
    </xf>
    <xf borderId="31" fillId="3" fontId="4" numFmtId="49" xfId="0" applyAlignment="1" applyBorder="1" applyFont="1" applyNumberFormat="1">
      <alignment vertical="center"/>
    </xf>
    <xf borderId="48" fillId="3" fontId="4" numFmtId="49" xfId="0" applyAlignment="1" applyBorder="1" applyFont="1" applyNumberFormat="1">
      <alignment horizontal="left" vertical="center"/>
    </xf>
    <xf borderId="108" fillId="3" fontId="4" numFmtId="0" xfId="0" applyAlignment="1" applyBorder="1" applyFont="1">
      <alignment horizontal="left" vertical="center"/>
    </xf>
    <xf borderId="31" fillId="3" fontId="4" numFmtId="49" xfId="0" applyAlignment="1" applyBorder="1" applyFont="1" applyNumberFormat="1">
      <alignment horizontal="center" shrinkToFit="0" vertical="center" wrapText="1"/>
    </xf>
    <xf borderId="31" fillId="9" fontId="4" numFmtId="49" xfId="0" applyAlignment="1" applyBorder="1" applyFont="1" applyNumberFormat="1">
      <alignment horizontal="center" vertical="center"/>
    </xf>
    <xf borderId="31" fillId="10" fontId="4" numFmtId="49" xfId="0" applyAlignment="1" applyBorder="1" applyFont="1" applyNumberFormat="1">
      <alignment horizontal="center" vertical="center"/>
    </xf>
    <xf borderId="31" fillId="22" fontId="4" numFmtId="49" xfId="0" applyAlignment="1" applyBorder="1" applyFill="1" applyFont="1" applyNumberFormat="1">
      <alignment horizontal="center" vertical="center"/>
    </xf>
    <xf borderId="31" fillId="13" fontId="4" numFmtId="49" xfId="0" applyAlignment="1" applyBorder="1" applyFont="1" applyNumberFormat="1">
      <alignment horizontal="center" vertical="center"/>
    </xf>
    <xf borderId="31" fillId="17" fontId="4" numFmtId="49" xfId="0" applyAlignment="1" applyBorder="1" applyFont="1" applyNumberFormat="1">
      <alignment horizontal="center" vertical="center"/>
    </xf>
    <xf borderId="31" fillId="18" fontId="4" numFmtId="49" xfId="0" applyAlignment="1" applyBorder="1" applyFont="1" applyNumberFormat="1">
      <alignment horizontal="center" vertical="center"/>
    </xf>
    <xf borderId="31" fillId="19" fontId="4" numFmtId="49" xfId="0" applyAlignment="1" applyBorder="1" applyFont="1" applyNumberFormat="1">
      <alignment horizontal="center" vertical="center"/>
    </xf>
    <xf borderId="31" fillId="5" fontId="35" numFmtId="0" xfId="0" applyAlignment="1" applyBorder="1" applyFont="1">
      <alignment horizontal="left" vertical="center"/>
    </xf>
    <xf borderId="31" fillId="5" fontId="4" numFmtId="170" xfId="0" applyAlignment="1" applyBorder="1" applyFont="1" applyNumberFormat="1">
      <alignment horizontal="center" shrinkToFit="0" vertical="center" wrapText="1"/>
    </xf>
    <xf borderId="31" fillId="3" fontId="36" numFmtId="49" xfId="0" applyAlignment="1" applyBorder="1" applyFont="1" applyNumberFormat="1">
      <alignment horizontal="left" vertical="center"/>
    </xf>
    <xf borderId="58" fillId="5" fontId="9" numFmtId="0" xfId="0" applyBorder="1" applyFont="1"/>
    <xf borderId="114" fillId="5" fontId="4" numFmtId="49" xfId="0" applyAlignment="1" applyBorder="1" applyFont="1" applyNumberFormat="1">
      <alignment vertical="center"/>
    </xf>
    <xf borderId="31" fillId="2" fontId="4" numFmtId="170" xfId="0" applyAlignment="1" applyBorder="1" applyFont="1" applyNumberFormat="1">
      <alignment horizontal="center" shrinkToFit="0" vertical="center" wrapText="1"/>
    </xf>
    <xf borderId="44" fillId="5" fontId="28" numFmtId="49" xfId="0" applyAlignment="1" applyBorder="1" applyFont="1" applyNumberFormat="1">
      <alignment horizontal="left" shrinkToFit="0" vertical="center" wrapText="1"/>
    </xf>
    <xf borderId="44" fillId="5" fontId="4" numFmtId="49" xfId="0" applyAlignment="1" applyBorder="1" applyFont="1" applyNumberFormat="1">
      <alignment horizontal="left" shrinkToFit="0" vertical="center" wrapText="1"/>
    </xf>
    <xf borderId="44" fillId="5" fontId="4" numFmtId="170" xfId="0" applyAlignment="1" applyBorder="1" applyFont="1" applyNumberFormat="1">
      <alignment horizontal="center" shrinkToFit="0" vertical="center" wrapText="1"/>
    </xf>
    <xf borderId="44" fillId="5" fontId="9" numFmtId="1" xfId="0" applyAlignment="1" applyBorder="1" applyFont="1" applyNumberFormat="1">
      <alignment horizontal="center"/>
    </xf>
    <xf borderId="108" fillId="5" fontId="12" numFmtId="1" xfId="0" applyAlignment="1" applyBorder="1" applyFont="1" applyNumberFormat="1">
      <alignment horizontal="center" vertical="center"/>
    </xf>
    <xf borderId="48" fillId="5" fontId="12" numFmtId="167" xfId="0" applyAlignment="1" applyBorder="1" applyFont="1" applyNumberFormat="1">
      <alignment horizontal="center" vertical="center"/>
    </xf>
    <xf borderId="44" fillId="5" fontId="12" numFmtId="167" xfId="0" applyAlignment="1" applyBorder="1" applyFont="1" applyNumberFormat="1">
      <alignment horizontal="center" vertical="center"/>
    </xf>
    <xf borderId="44" fillId="5" fontId="10" numFmtId="166" xfId="0" applyBorder="1" applyFont="1" applyNumberFormat="1"/>
    <xf borderId="44" fillId="5" fontId="12" numFmtId="1" xfId="0" applyAlignment="1" applyBorder="1" applyFont="1" applyNumberFormat="1">
      <alignment horizontal="center" vertical="center"/>
    </xf>
    <xf borderId="48" fillId="5" fontId="12" numFmtId="1" xfId="0" applyAlignment="1" applyBorder="1" applyFont="1" applyNumberFormat="1">
      <alignment horizontal="center" vertical="center"/>
    </xf>
    <xf borderId="48" fillId="5" fontId="10" numFmtId="1" xfId="0" applyBorder="1" applyFont="1" applyNumberFormat="1"/>
    <xf borderId="44" fillId="5" fontId="12" numFmtId="0" xfId="0" applyAlignment="1" applyBorder="1" applyFont="1">
      <alignment horizontal="center" vertical="center"/>
    </xf>
    <xf borderId="108" fillId="5" fontId="12" numFmtId="0" xfId="0" applyAlignment="1" applyBorder="1" applyFont="1">
      <alignment horizontal="center" vertical="center"/>
    </xf>
    <xf borderId="44" fillId="5" fontId="9" numFmtId="0" xfId="0" applyBorder="1" applyFont="1"/>
    <xf borderId="108" fillId="5" fontId="9" numFmtId="0" xfId="0" applyBorder="1" applyFont="1"/>
    <xf borderId="137" fillId="5" fontId="12" numFmtId="1" xfId="0" applyAlignment="1" applyBorder="1" applyFont="1" applyNumberFormat="1">
      <alignment vertical="center"/>
    </xf>
    <xf borderId="138" fillId="5" fontId="12" numFmtId="1" xfId="0" applyAlignment="1" applyBorder="1" applyFont="1" applyNumberFormat="1">
      <alignment vertical="center"/>
    </xf>
    <xf borderId="139" fillId="5" fontId="12" numFmtId="1" xfId="0" applyAlignment="1" applyBorder="1" applyFont="1" applyNumberFormat="1">
      <alignment vertical="center"/>
    </xf>
    <xf borderId="116" fillId="5" fontId="12" numFmtId="1" xfId="0" applyAlignment="1" applyBorder="1" applyFont="1" applyNumberFormat="1">
      <alignment vertical="center"/>
    </xf>
    <xf borderId="140" fillId="2" fontId="4" numFmtId="0" xfId="0" applyAlignment="1" applyBorder="1" applyFont="1">
      <alignment vertical="center"/>
    </xf>
    <xf borderId="141" fillId="2" fontId="4" numFmtId="0" xfId="0" applyAlignment="1" applyBorder="1" applyFont="1">
      <alignment horizontal="left" vertical="center"/>
    </xf>
    <xf borderId="49" fillId="2" fontId="22" numFmtId="49" xfId="0" applyAlignment="1" applyBorder="1" applyFont="1" applyNumberFormat="1">
      <alignment horizontal="center" shrinkToFit="0" vertical="center" wrapText="1"/>
    </xf>
    <xf borderId="142" fillId="0" fontId="3" numFmtId="0" xfId="0" applyBorder="1" applyFont="1"/>
    <xf borderId="143" fillId="2" fontId="9" numFmtId="1" xfId="0" applyAlignment="1" applyBorder="1" applyFont="1" applyNumberFormat="1">
      <alignment horizontal="center"/>
    </xf>
    <xf borderId="144" fillId="2" fontId="12" numFmtId="1" xfId="0" applyAlignment="1" applyBorder="1" applyFont="1" applyNumberFormat="1">
      <alignment vertical="center"/>
    </xf>
    <xf borderId="145" fillId="2" fontId="12" numFmtId="1" xfId="0" applyAlignment="1" applyBorder="1" applyFont="1" applyNumberFormat="1">
      <alignment vertical="center"/>
    </xf>
    <xf borderId="146" fillId="2" fontId="12" numFmtId="1" xfId="0" applyAlignment="1" applyBorder="1" applyFont="1" applyNumberFormat="1">
      <alignment vertical="center"/>
    </xf>
    <xf borderId="79" fillId="2" fontId="12" numFmtId="1" xfId="0" applyAlignment="1" applyBorder="1" applyFont="1" applyNumberFormat="1">
      <alignment vertical="center"/>
    </xf>
    <xf borderId="147" fillId="2" fontId="12" numFmtId="1" xfId="0" applyAlignment="1" applyBorder="1" applyFont="1" applyNumberFormat="1">
      <alignment vertical="center"/>
    </xf>
    <xf borderId="148" fillId="2" fontId="12" numFmtId="1" xfId="0" applyAlignment="1" applyBorder="1" applyFont="1" applyNumberFormat="1">
      <alignment vertical="center"/>
    </xf>
    <xf borderId="119" fillId="5" fontId="9" numFmtId="1" xfId="0" applyAlignment="1" applyBorder="1" applyFont="1" applyNumberFormat="1">
      <alignment horizontal="center"/>
    </xf>
    <xf borderId="149" fillId="5" fontId="12" numFmtId="1" xfId="0" applyAlignment="1" applyBorder="1" applyFont="1" applyNumberFormat="1">
      <alignment horizontal="center" vertical="center"/>
    </xf>
    <xf borderId="150" fillId="5" fontId="12" numFmtId="1" xfId="0" applyAlignment="1" applyBorder="1" applyFont="1" applyNumberFormat="1">
      <alignment horizontal="center" vertical="center"/>
    </xf>
    <xf borderId="151" fillId="5" fontId="12" numFmtId="1" xfId="0" applyAlignment="1" applyBorder="1" applyFont="1" applyNumberFormat="1">
      <alignment horizontal="center" vertical="center"/>
    </xf>
    <xf borderId="150" fillId="5" fontId="12" numFmtId="167" xfId="0" applyAlignment="1" applyBorder="1" applyFont="1" applyNumberFormat="1">
      <alignment horizontal="center" vertical="center"/>
    </xf>
    <xf borderId="150" fillId="5" fontId="10" numFmtId="166" xfId="0" applyBorder="1" applyFont="1" applyNumberFormat="1"/>
    <xf borderId="150" fillId="5" fontId="10" numFmtId="1" xfId="0" applyBorder="1" applyFont="1" applyNumberFormat="1"/>
    <xf borderId="150" fillId="5" fontId="12" numFmtId="0" xfId="0" applyAlignment="1" applyBorder="1" applyFont="1">
      <alignment horizontal="center" vertical="center"/>
    </xf>
    <xf borderId="59" fillId="5" fontId="12" numFmtId="0" xfId="0" applyAlignment="1" applyBorder="1" applyFont="1">
      <alignment horizontal="center" vertical="center"/>
    </xf>
    <xf borderId="31" fillId="7" fontId="15" numFmtId="49" xfId="0" applyAlignment="1" applyBorder="1" applyFont="1" applyNumberFormat="1">
      <alignment vertical="center"/>
    </xf>
    <xf borderId="31" fillId="7" fontId="4" numFmtId="0" xfId="0" applyAlignment="1" applyBorder="1" applyFont="1">
      <alignment horizontal="left" vertical="center"/>
    </xf>
    <xf borderId="31" fillId="7" fontId="37" numFmtId="49" xfId="0" applyAlignment="1" applyBorder="1" applyFont="1" applyNumberFormat="1">
      <alignment horizontal="left" vertical="center"/>
    </xf>
    <xf borderId="48" fillId="7" fontId="4" numFmtId="0" xfId="0" applyAlignment="1" applyBorder="1" applyFont="1">
      <alignment horizontal="left" vertical="center"/>
    </xf>
    <xf borderId="152" fillId="7" fontId="4" numFmtId="49" xfId="0" applyAlignment="1" applyBorder="1" applyFont="1" applyNumberFormat="1">
      <alignment horizontal="left" shrinkToFit="0" vertical="center" wrapText="1"/>
    </xf>
    <xf borderId="115" fillId="5" fontId="9" numFmtId="1" xfId="0" applyAlignment="1" applyBorder="1" applyFont="1" applyNumberFormat="1">
      <alignment horizontal="center"/>
    </xf>
    <xf borderId="153" fillId="5" fontId="9" numFmtId="1" xfId="0" applyAlignment="1" applyBorder="1" applyFont="1" applyNumberFormat="1">
      <alignment horizontal="center"/>
    </xf>
    <xf borderId="31" fillId="22" fontId="4" numFmtId="49" xfId="0" applyAlignment="1" applyBorder="1" applyFont="1" applyNumberFormat="1">
      <alignment horizontal="center" shrinkToFit="0" vertical="center" wrapText="1"/>
    </xf>
    <xf borderId="31" fillId="23" fontId="4" numFmtId="49" xfId="0" applyAlignment="1" applyBorder="1" applyFill="1" applyFont="1" applyNumberFormat="1">
      <alignment horizontal="center" shrinkToFit="0" vertical="center" wrapText="1"/>
    </xf>
    <xf borderId="31" fillId="24" fontId="4" numFmtId="49" xfId="0" applyAlignment="1" applyBorder="1" applyFill="1" applyFont="1" applyNumberFormat="1">
      <alignment horizontal="center" shrinkToFit="0" vertical="center" wrapText="1"/>
    </xf>
    <xf borderId="31" fillId="25" fontId="4" numFmtId="49" xfId="0" applyAlignment="1" applyBorder="1" applyFill="1" applyFont="1" applyNumberFormat="1">
      <alignment horizontal="center" shrinkToFit="0" vertical="center" wrapText="1"/>
    </xf>
    <xf borderId="31" fillId="26" fontId="4" numFmtId="49" xfId="0" applyAlignment="1" applyBorder="1" applyFill="1" applyFont="1" applyNumberFormat="1">
      <alignment horizontal="center" shrinkToFit="0" vertical="center" wrapText="1"/>
    </xf>
    <xf borderId="31" fillId="22" fontId="4" numFmtId="1" xfId="0" applyAlignment="1" applyBorder="1" applyFont="1" applyNumberFormat="1">
      <alignment horizontal="center" vertical="center"/>
    </xf>
    <xf borderId="31" fillId="23" fontId="4" numFmtId="1" xfId="0" applyAlignment="1" applyBorder="1" applyFont="1" applyNumberFormat="1">
      <alignment horizontal="center" vertical="center"/>
    </xf>
    <xf borderId="31" fillId="3" fontId="4" numFmtId="1" xfId="0" applyAlignment="1" applyBorder="1" applyFont="1" applyNumberFormat="1">
      <alignment horizontal="center" vertical="center"/>
    </xf>
    <xf borderId="129" fillId="5" fontId="17" numFmtId="1" xfId="0" applyAlignment="1" applyBorder="1" applyFont="1" applyNumberFormat="1">
      <alignment horizontal="center" shrinkToFit="0" vertical="center" wrapText="1"/>
    </xf>
    <xf borderId="31" fillId="24" fontId="4" numFmtId="1" xfId="0" applyAlignment="1" applyBorder="1" applyFont="1" applyNumberFormat="1">
      <alignment horizontal="center" vertical="center"/>
    </xf>
    <xf borderId="31" fillId="25" fontId="4" numFmtId="1" xfId="0" applyAlignment="1" applyBorder="1" applyFont="1" applyNumberFormat="1">
      <alignment horizontal="center" vertical="center"/>
    </xf>
    <xf borderId="31" fillId="26" fontId="4" numFmtId="1" xfId="0" applyAlignment="1" applyBorder="1" applyFont="1" applyNumberFormat="1">
      <alignment horizontal="center" vertical="center"/>
    </xf>
    <xf borderId="154" fillId="5" fontId="17" numFmtId="1" xfId="0" applyAlignment="1" applyBorder="1" applyFont="1" applyNumberFormat="1">
      <alignment horizontal="center" shrinkToFit="0" vertical="center" wrapText="1"/>
    </xf>
    <xf borderId="155" fillId="5" fontId="17" numFmtId="1" xfId="0" applyAlignment="1" applyBorder="1" applyFont="1" applyNumberFormat="1">
      <alignment horizontal="center" shrinkToFit="0" vertical="center" wrapText="1"/>
    </xf>
    <xf borderId="31" fillId="23" fontId="4" numFmtId="49" xfId="0" applyAlignment="1" applyBorder="1" applyFont="1" applyNumberFormat="1">
      <alignment horizontal="center" vertical="center"/>
    </xf>
    <xf borderId="31" fillId="3" fontId="4" numFmtId="49" xfId="0" applyAlignment="1" applyBorder="1" applyFont="1" applyNumberFormat="1">
      <alignment horizontal="center" vertical="center"/>
    </xf>
    <xf borderId="129" fillId="5" fontId="17" numFmtId="49" xfId="0" applyAlignment="1" applyBorder="1" applyFont="1" applyNumberFormat="1">
      <alignment horizontal="center" shrinkToFit="0" vertical="center" wrapText="1"/>
    </xf>
    <xf borderId="31" fillId="24" fontId="4" numFmtId="49" xfId="0" applyAlignment="1" applyBorder="1" applyFont="1" applyNumberFormat="1">
      <alignment horizontal="center" vertical="center"/>
    </xf>
    <xf borderId="31" fillId="25" fontId="4" numFmtId="49" xfId="0" applyAlignment="1" applyBorder="1" applyFont="1" applyNumberFormat="1">
      <alignment horizontal="center" vertical="center"/>
    </xf>
    <xf borderId="31" fillId="26" fontId="4" numFmtId="49" xfId="0" applyAlignment="1" applyBorder="1" applyFont="1" applyNumberFormat="1">
      <alignment horizontal="center" vertical="center"/>
    </xf>
    <xf borderId="31" fillId="27" fontId="4" numFmtId="1" xfId="0" applyAlignment="1" applyBorder="1" applyFill="1" applyFont="1" applyNumberFormat="1">
      <alignment horizontal="center" vertical="center"/>
    </xf>
    <xf borderId="113" fillId="5" fontId="17" numFmtId="1" xfId="0" applyAlignment="1" applyBorder="1" applyFont="1" applyNumberFormat="1">
      <alignment horizontal="center" shrinkToFit="0" vertical="center" wrapText="1"/>
    </xf>
    <xf borderId="31" fillId="5" fontId="28" numFmtId="49" xfId="0" applyAlignment="1" applyBorder="1" applyFont="1" applyNumberFormat="1">
      <alignment horizontal="left" vertical="center"/>
    </xf>
    <xf borderId="31" fillId="5" fontId="4" numFmtId="49" xfId="0" applyAlignment="1" applyBorder="1" applyFont="1" applyNumberFormat="1">
      <alignment horizontal="left" vertical="center"/>
    </xf>
    <xf borderId="31" fillId="5" fontId="4" numFmtId="49" xfId="0" applyAlignment="1" applyBorder="1" applyFont="1" applyNumberFormat="1">
      <alignment vertical="center"/>
    </xf>
    <xf borderId="31" fillId="5" fontId="17" numFmtId="49" xfId="0" applyAlignment="1" applyBorder="1" applyFont="1" applyNumberFormat="1">
      <alignment shrinkToFit="0" vertical="center" wrapText="1"/>
    </xf>
    <xf borderId="156" fillId="5" fontId="9" numFmtId="0" xfId="0" applyBorder="1" applyFont="1"/>
    <xf borderId="31" fillId="5" fontId="15" numFmtId="49" xfId="0" applyAlignment="1" applyBorder="1" applyFont="1" applyNumberFormat="1">
      <alignment vertical="center"/>
    </xf>
    <xf borderId="31" fillId="5" fontId="38" numFmtId="49" xfId="0" applyAlignment="1" applyBorder="1" applyFont="1" applyNumberFormat="1">
      <alignment horizontal="left" vertical="center"/>
    </xf>
    <xf borderId="48" fillId="5" fontId="15" numFmtId="49" xfId="0" applyAlignment="1" applyBorder="1" applyFont="1" applyNumberFormat="1">
      <alignment vertical="center"/>
    </xf>
    <xf borderId="44" fillId="5" fontId="4" numFmtId="49" xfId="0" applyAlignment="1" applyBorder="1" applyFont="1" applyNumberFormat="1">
      <alignment shrinkToFit="0" vertical="center" wrapText="1"/>
    </xf>
    <xf borderId="108" fillId="5" fontId="4" numFmtId="49" xfId="0" applyAlignment="1" applyBorder="1" applyFont="1" applyNumberFormat="1">
      <alignment shrinkToFit="0" vertical="center" wrapText="1"/>
    </xf>
    <xf borderId="31" fillId="3" fontId="12" numFmtId="49" xfId="0" applyAlignment="1" applyBorder="1" applyFont="1" applyNumberFormat="1">
      <alignment horizontal="center" vertical="center"/>
    </xf>
    <xf borderId="118" fillId="3" fontId="12" numFmtId="49" xfId="0" applyAlignment="1" applyBorder="1" applyFont="1" applyNumberFormat="1">
      <alignment horizontal="center" vertical="center"/>
    </xf>
    <xf borderId="31" fillId="28" fontId="1" numFmtId="0" xfId="0" applyBorder="1" applyFill="1" applyFont="1"/>
    <xf borderId="31" fillId="3" fontId="15" numFmtId="49" xfId="0" applyAlignment="1" applyBorder="1" applyFont="1" applyNumberFormat="1">
      <alignment horizontal="left" shrinkToFit="0" vertical="center" wrapText="1"/>
    </xf>
    <xf borderId="48" fillId="3" fontId="4" numFmtId="49" xfId="0" applyAlignment="1" applyBorder="1" applyFont="1" applyNumberFormat="1">
      <alignment horizontal="left" shrinkToFit="0" vertical="center" wrapText="1"/>
    </xf>
    <xf borderId="157" fillId="3" fontId="4" numFmtId="49" xfId="0" applyAlignment="1" applyBorder="1" applyFont="1" applyNumberFormat="1">
      <alignment vertical="center"/>
    </xf>
    <xf borderId="48" fillId="5" fontId="4" numFmtId="1" xfId="0" applyAlignment="1" applyBorder="1" applyFont="1" applyNumberFormat="1">
      <alignment horizontal="center"/>
    </xf>
    <xf borderId="31" fillId="5" fontId="9" numFmtId="0" xfId="0" applyBorder="1" applyFont="1"/>
    <xf borderId="31" fillId="2" fontId="28" numFmtId="49" xfId="0" applyAlignment="1" applyBorder="1" applyFont="1" applyNumberFormat="1">
      <alignment horizontal="left" vertical="center"/>
    </xf>
    <xf borderId="62" fillId="9" fontId="4" numFmtId="1" xfId="0" applyAlignment="1" applyBorder="1" applyFont="1" applyNumberFormat="1">
      <alignment horizontal="center" vertical="center"/>
    </xf>
    <xf borderId="62" fillId="10" fontId="4" numFmtId="1" xfId="0" applyAlignment="1" applyBorder="1" applyFont="1" applyNumberFormat="1">
      <alignment horizontal="center" vertical="center"/>
    </xf>
    <xf borderId="62" fillId="22" fontId="4" numFmtId="1" xfId="0" applyAlignment="1" applyBorder="1" applyFont="1" applyNumberFormat="1">
      <alignment horizontal="center" vertical="center"/>
    </xf>
    <xf borderId="62" fillId="13" fontId="4" numFmtId="1" xfId="0" applyAlignment="1" applyBorder="1" applyFont="1" applyNumberFormat="1">
      <alignment horizontal="center" vertical="center"/>
    </xf>
    <xf borderId="62" fillId="23" fontId="4" numFmtId="1" xfId="0" applyAlignment="1" applyBorder="1" applyFont="1" applyNumberFormat="1">
      <alignment horizontal="center" vertical="center"/>
    </xf>
    <xf borderId="62" fillId="2" fontId="4" numFmtId="1" xfId="0" applyAlignment="1" applyBorder="1" applyFont="1" applyNumberFormat="1">
      <alignment horizontal="center" vertical="center"/>
    </xf>
    <xf borderId="62" fillId="3" fontId="4" numFmtId="1" xfId="0" applyAlignment="1" applyBorder="1" applyFont="1" applyNumberFormat="1">
      <alignment horizontal="center" vertical="center"/>
    </xf>
    <xf borderId="158" fillId="5" fontId="17" numFmtId="1" xfId="0" applyAlignment="1" applyBorder="1" applyFont="1" applyNumberFormat="1">
      <alignment horizontal="center" shrinkToFit="0" vertical="center" wrapText="1"/>
    </xf>
    <xf borderId="62" fillId="24" fontId="4" numFmtId="1" xfId="0" applyAlignment="1" applyBorder="1" applyFont="1" applyNumberFormat="1">
      <alignment horizontal="center" vertical="center"/>
    </xf>
    <xf borderId="62" fillId="17" fontId="4" numFmtId="1" xfId="0" applyAlignment="1" applyBorder="1" applyFont="1" applyNumberFormat="1">
      <alignment horizontal="center" vertical="center"/>
    </xf>
    <xf borderId="62" fillId="18" fontId="4" numFmtId="1" xfId="0" applyAlignment="1" applyBorder="1" applyFont="1" applyNumberFormat="1">
      <alignment horizontal="center" vertical="center"/>
    </xf>
    <xf borderId="62" fillId="19" fontId="4" numFmtId="1" xfId="0" applyAlignment="1" applyBorder="1" applyFont="1" applyNumberFormat="1">
      <alignment horizontal="center" vertical="center"/>
    </xf>
    <xf borderId="62" fillId="25" fontId="4" numFmtId="1" xfId="0" applyAlignment="1" applyBorder="1" applyFont="1" applyNumberFormat="1">
      <alignment horizontal="center" vertical="center"/>
    </xf>
    <xf borderId="62" fillId="26" fontId="4" numFmtId="1" xfId="0" applyAlignment="1" applyBorder="1" applyFont="1" applyNumberFormat="1">
      <alignment horizontal="center" vertical="center"/>
    </xf>
    <xf borderId="94" fillId="5" fontId="4" numFmtId="49" xfId="0" applyAlignment="1" applyBorder="1" applyFont="1" applyNumberFormat="1">
      <alignment vertical="center"/>
    </xf>
    <xf borderId="94" fillId="5" fontId="17" numFmtId="49" xfId="0" applyAlignment="1" applyBorder="1" applyFont="1" applyNumberFormat="1">
      <alignment shrinkToFit="0" vertical="center" wrapText="1"/>
    </xf>
    <xf borderId="31" fillId="29" fontId="4" numFmtId="49" xfId="0" applyAlignment="1" applyBorder="1" applyFill="1" applyFont="1" applyNumberFormat="1">
      <alignment vertical="center"/>
    </xf>
    <xf borderId="31" fillId="29" fontId="4" numFmtId="0" xfId="0" applyAlignment="1" applyBorder="1" applyFont="1">
      <alignment horizontal="left" vertical="center"/>
    </xf>
    <xf borderId="109" fillId="29" fontId="15" numFmtId="49" xfId="0" applyAlignment="1" applyBorder="1" applyFont="1" applyNumberFormat="1">
      <alignment horizontal="left" shrinkToFit="0" vertical="center" wrapText="1"/>
    </xf>
    <xf borderId="159" fillId="0" fontId="3" numFmtId="0" xfId="0" applyBorder="1" applyFont="1"/>
    <xf borderId="114" fillId="29" fontId="4" numFmtId="49" xfId="0" applyAlignment="1" applyBorder="1" applyFont="1" applyNumberFormat="1">
      <alignment vertical="center"/>
    </xf>
    <xf borderId="44" fillId="29" fontId="4" numFmtId="49" xfId="0" applyAlignment="1" applyBorder="1" applyFont="1" applyNumberFormat="1">
      <alignment vertical="center"/>
    </xf>
    <xf borderId="108" fillId="29" fontId="4" numFmtId="49" xfId="0" applyAlignment="1" applyBorder="1" applyFont="1" applyNumberFormat="1">
      <alignment vertical="center"/>
    </xf>
    <xf borderId="48" fillId="29" fontId="4" numFmtId="49" xfId="0" applyAlignment="1" applyBorder="1" applyFont="1" applyNumberFormat="1">
      <alignment horizontal="left" vertical="center"/>
    </xf>
    <xf borderId="108" fillId="29" fontId="4" numFmtId="0" xfId="0" applyAlignment="1" applyBorder="1" applyFont="1">
      <alignment vertical="center"/>
    </xf>
    <xf borderId="31" fillId="29" fontId="4" numFmtId="49" xfId="0" applyAlignment="1" applyBorder="1" applyFont="1" applyNumberFormat="1">
      <alignment horizontal="center" shrinkToFit="0" vertical="center" wrapText="1"/>
    </xf>
    <xf borderId="62" fillId="9" fontId="4" numFmtId="49" xfId="0" applyAlignment="1" applyBorder="1" applyFont="1" applyNumberFormat="1">
      <alignment horizontal="center" vertical="center"/>
    </xf>
    <xf borderId="62" fillId="10" fontId="4" numFmtId="49" xfId="0" applyAlignment="1" applyBorder="1" applyFont="1" applyNumberFormat="1">
      <alignment horizontal="center" vertical="center"/>
    </xf>
    <xf borderId="62" fillId="22" fontId="4" numFmtId="49" xfId="0" applyAlignment="1" applyBorder="1" applyFont="1" applyNumberFormat="1">
      <alignment horizontal="center" vertical="center"/>
    </xf>
    <xf borderId="62" fillId="13" fontId="4" numFmtId="49" xfId="0" applyAlignment="1" applyBorder="1" applyFont="1" applyNumberFormat="1">
      <alignment horizontal="center" vertical="center"/>
    </xf>
    <xf borderId="62" fillId="23" fontId="4" numFmtId="49" xfId="0" applyAlignment="1" applyBorder="1" applyFont="1" applyNumberFormat="1">
      <alignment horizontal="center" vertical="center"/>
    </xf>
    <xf borderId="62" fillId="2" fontId="4" numFmtId="49" xfId="0" applyAlignment="1" applyBorder="1" applyFont="1" applyNumberFormat="1">
      <alignment horizontal="center" vertical="center"/>
    </xf>
    <xf borderId="62" fillId="3" fontId="4" numFmtId="49" xfId="0" applyAlignment="1" applyBorder="1" applyFont="1" applyNumberFormat="1">
      <alignment horizontal="center" vertical="center"/>
    </xf>
    <xf borderId="158" fillId="5" fontId="17" numFmtId="49" xfId="0" applyAlignment="1" applyBorder="1" applyFont="1" applyNumberFormat="1">
      <alignment horizontal="center" shrinkToFit="0" vertical="center" wrapText="1"/>
    </xf>
    <xf borderId="62" fillId="24" fontId="4" numFmtId="49" xfId="0" applyAlignment="1" applyBorder="1" applyFont="1" applyNumberFormat="1">
      <alignment horizontal="center" vertical="center"/>
    </xf>
    <xf borderId="62" fillId="17" fontId="4" numFmtId="49" xfId="0" applyAlignment="1" applyBorder="1" applyFont="1" applyNumberFormat="1">
      <alignment horizontal="center" vertical="center"/>
    </xf>
    <xf borderId="62" fillId="18" fontId="4" numFmtId="49" xfId="0" applyAlignment="1" applyBorder="1" applyFont="1" applyNumberFormat="1">
      <alignment horizontal="center" vertical="center"/>
    </xf>
    <xf borderId="62" fillId="19" fontId="4" numFmtId="49" xfId="0" applyAlignment="1" applyBorder="1" applyFont="1" applyNumberFormat="1">
      <alignment horizontal="center" vertical="center"/>
    </xf>
    <xf borderId="62" fillId="25" fontId="4" numFmtId="49" xfId="0" applyAlignment="1" applyBorder="1" applyFont="1" applyNumberFormat="1">
      <alignment horizontal="center" vertical="center"/>
    </xf>
    <xf borderId="62" fillId="26" fontId="4" numFmtId="49" xfId="0" applyAlignment="1" applyBorder="1" applyFont="1" applyNumberFormat="1">
      <alignment horizontal="center" vertical="center"/>
    </xf>
    <xf borderId="31" fillId="3" fontId="15" numFmtId="49" xfId="0" applyAlignment="1" applyBorder="1" applyFont="1" applyNumberFormat="1">
      <alignment horizontal="left" vertical="center"/>
    </xf>
    <xf borderId="154" fillId="5" fontId="17" numFmtId="49" xfId="0" applyAlignment="1" applyBorder="1" applyFont="1" applyNumberFormat="1">
      <alignment horizontal="center" shrinkToFit="0" vertical="center" wrapText="1"/>
    </xf>
    <xf borderId="160" fillId="5" fontId="17" numFmtId="49" xfId="0" applyAlignment="1" applyBorder="1" applyFont="1" applyNumberFormat="1">
      <alignment horizontal="center" shrinkToFit="0" vertical="center" wrapText="1"/>
    </xf>
    <xf borderId="161" fillId="5" fontId="17" numFmtId="49" xfId="0" applyAlignment="1" applyBorder="1" applyFont="1" applyNumberFormat="1">
      <alignment horizontal="center" shrinkToFit="0" vertical="center" wrapText="1"/>
    </xf>
    <xf borderId="31" fillId="5" fontId="12" numFmtId="167" xfId="0" applyAlignment="1" applyBorder="1" applyFont="1" applyNumberFormat="1">
      <alignment horizontal="center"/>
    </xf>
    <xf borderId="109" fillId="3" fontId="15" numFmtId="49" xfId="0" applyAlignment="1" applyBorder="1" applyFont="1" applyNumberFormat="1">
      <alignment horizontal="left" shrinkToFit="0" vertical="center" wrapText="1"/>
    </xf>
    <xf borderId="114" fillId="3" fontId="4" numFmtId="49" xfId="0" applyAlignment="1" applyBorder="1" applyFont="1" applyNumberFormat="1">
      <alignment vertical="center"/>
    </xf>
    <xf borderId="44" fillId="5" fontId="35" numFmtId="0" xfId="0" applyAlignment="1" applyBorder="1" applyFont="1">
      <alignment horizontal="left" vertical="center"/>
    </xf>
    <xf borderId="44" fillId="5" fontId="4" numFmtId="1" xfId="0" applyAlignment="1" applyBorder="1" applyFont="1" applyNumberFormat="1">
      <alignment horizontal="center" vertical="center"/>
    </xf>
    <xf borderId="44" fillId="5" fontId="17" numFmtId="1" xfId="0" applyAlignment="1" applyBorder="1" applyFont="1" applyNumberFormat="1">
      <alignment horizontal="center" shrinkToFit="0" vertical="center" wrapText="1"/>
    </xf>
    <xf borderId="31" fillId="5" fontId="12" numFmtId="166" xfId="0" applyAlignment="1" applyBorder="1" applyFont="1" applyNumberFormat="1">
      <alignment horizontal="center" vertical="center"/>
    </xf>
    <xf borderId="31" fillId="5" fontId="12" numFmtId="168" xfId="0" applyAlignment="1" applyBorder="1" applyFont="1" applyNumberFormat="1">
      <alignment horizontal="center" vertical="center"/>
    </xf>
    <xf borderId="48" fillId="3" fontId="4" numFmtId="0" xfId="0" applyAlignment="1" applyBorder="1" applyFont="1">
      <alignment vertical="center"/>
    </xf>
    <xf borderId="44" fillId="3" fontId="4" numFmtId="0" xfId="0" applyAlignment="1" applyBorder="1" applyFont="1">
      <alignment horizontal="left" vertical="center"/>
    </xf>
    <xf borderId="44" fillId="3" fontId="4" numFmtId="49" xfId="0" applyAlignment="1" applyBorder="1" applyFont="1" applyNumberFormat="1">
      <alignment horizontal="left" vertical="center"/>
    </xf>
    <xf borderId="44" fillId="3" fontId="15" numFmtId="49" xfId="0" applyAlignment="1" applyBorder="1" applyFont="1" applyNumberFormat="1">
      <alignment horizontal="left" vertical="center"/>
    </xf>
    <xf borderId="108" fillId="3" fontId="4" numFmtId="49" xfId="0" applyAlignment="1" applyBorder="1" applyFont="1" applyNumberFormat="1">
      <alignment horizontal="left" vertical="center"/>
    </xf>
    <xf borderId="31" fillId="3" fontId="12" numFmtId="49" xfId="0" applyAlignment="1" applyBorder="1" applyFont="1" applyNumberFormat="1">
      <alignment horizontal="center" shrinkToFit="0" vertical="center" wrapText="1"/>
    </xf>
    <xf borderId="162" fillId="3" fontId="12" numFmtId="49" xfId="0" applyAlignment="1" applyBorder="1" applyFont="1" applyNumberFormat="1">
      <alignment horizontal="center" shrinkToFit="0" vertical="center" wrapText="1"/>
    </xf>
    <xf borderId="82" fillId="5" fontId="9" numFmtId="1" xfId="0" applyBorder="1" applyFont="1" applyNumberFormat="1"/>
    <xf borderId="31" fillId="3" fontId="12" numFmtId="0" xfId="0" applyAlignment="1" applyBorder="1" applyFont="1">
      <alignment horizontal="center" shrinkToFit="0" vertical="center" wrapText="1"/>
    </xf>
    <xf borderId="31" fillId="5" fontId="12" numFmtId="0" xfId="0" applyAlignment="1" applyBorder="1" applyFont="1">
      <alignment shrinkToFit="0" vertical="top" wrapText="1"/>
    </xf>
    <xf borderId="31" fillId="3" fontId="22" numFmtId="49" xfId="0" applyAlignment="1" applyBorder="1" applyFont="1" applyNumberFormat="1">
      <alignment horizontal="center" vertical="center"/>
    </xf>
    <xf borderId="48" fillId="2" fontId="4" numFmtId="49" xfId="0" applyAlignment="1" applyBorder="1" applyFont="1" applyNumberFormat="1">
      <alignment horizontal="left" vertical="center"/>
    </xf>
    <xf borderId="44" fillId="2" fontId="4" numFmtId="49" xfId="0" applyAlignment="1" applyBorder="1" applyFont="1" applyNumberFormat="1">
      <alignment horizontal="left" vertical="center"/>
    </xf>
    <xf borderId="108" fillId="2" fontId="4" numFmtId="49" xfId="0" applyAlignment="1" applyBorder="1" applyFont="1" applyNumberFormat="1">
      <alignment horizontal="left" vertical="center"/>
    </xf>
    <xf borderId="31" fillId="2" fontId="12" numFmtId="1" xfId="0" applyAlignment="1" applyBorder="1" applyFont="1" applyNumberFormat="1">
      <alignment horizontal="center" shrinkToFit="0" vertical="center" wrapText="1"/>
    </xf>
    <xf borderId="162" fillId="2" fontId="12" numFmtId="1" xfId="0" applyAlignment="1" applyBorder="1" applyFont="1" applyNumberFormat="1">
      <alignment horizontal="center" shrinkToFit="0" vertical="center" wrapText="1"/>
    </xf>
    <xf borderId="103" fillId="5" fontId="16" numFmtId="1" xfId="0" applyBorder="1" applyFont="1" applyNumberFormat="1"/>
    <xf borderId="31" fillId="2" fontId="12" numFmtId="166" xfId="0" applyAlignment="1" applyBorder="1" applyFont="1" applyNumberFormat="1">
      <alignment horizontal="center" shrinkToFit="0" vertical="center" wrapText="1"/>
    </xf>
    <xf borderId="31" fillId="5" fontId="12" numFmtId="166" xfId="0" applyAlignment="1" applyBorder="1" applyFont="1" applyNumberFormat="1">
      <alignment horizontal="center" shrinkToFit="0" vertical="center" wrapText="1"/>
    </xf>
    <xf borderId="31" fillId="5" fontId="12" numFmtId="3" xfId="0" applyAlignment="1" applyBorder="1" applyFont="1" applyNumberFormat="1">
      <alignment horizontal="center" shrinkToFit="0" vertical="center" wrapText="1"/>
    </xf>
    <xf borderId="31" fillId="5" fontId="4" numFmtId="1" xfId="0" applyAlignment="1" applyBorder="1" applyFont="1" applyNumberFormat="1">
      <alignment horizontal="center" vertical="center"/>
    </xf>
    <xf borderId="31" fillId="5" fontId="17" numFmtId="1" xfId="0" applyAlignment="1" applyBorder="1" applyFont="1" applyNumberFormat="1">
      <alignment horizontal="center" shrinkToFit="0" vertical="center" wrapText="1"/>
    </xf>
    <xf borderId="121" fillId="2" fontId="1" numFmtId="0" xfId="0" applyBorder="1" applyFont="1"/>
    <xf borderId="122" fillId="2" fontId="4" numFmtId="0" xfId="0" applyAlignment="1" applyBorder="1" applyFont="1">
      <alignment vertical="center"/>
    </xf>
    <xf borderId="44" fillId="2" fontId="4" numFmtId="0" xfId="0" applyAlignment="1" applyBorder="1" applyFont="1">
      <alignment horizontal="left" vertical="center"/>
    </xf>
    <xf borderId="44" fillId="2" fontId="4" numFmtId="0" xfId="0" applyAlignment="1" applyBorder="1" applyFont="1">
      <alignment vertical="center"/>
    </xf>
    <xf borderId="120" fillId="2" fontId="9" numFmtId="0" xfId="0" applyAlignment="1" applyBorder="1" applyFont="1">
      <alignment vertical="center"/>
    </xf>
    <xf borderId="121" fillId="5" fontId="1" numFmtId="0" xfId="0" applyBorder="1" applyFont="1"/>
    <xf borderId="163" fillId="2" fontId="11" numFmtId="49" xfId="0" applyAlignment="1" applyBorder="1" applyFont="1" applyNumberFormat="1">
      <alignment horizontal="center" shrinkToFit="0" vertical="center" wrapText="1"/>
    </xf>
    <xf borderId="164" fillId="0" fontId="3" numFmtId="0" xfId="0" applyBorder="1" applyFont="1"/>
    <xf borderId="7" fillId="2" fontId="11" numFmtId="0" xfId="0" applyAlignment="1" applyBorder="1" applyFont="1">
      <alignment shrinkToFit="0" vertical="center" wrapText="1"/>
    </xf>
    <xf borderId="61" fillId="2" fontId="1" numFmtId="0" xfId="0" applyBorder="1" applyFont="1"/>
    <xf borderId="165" fillId="2" fontId="1" numFmtId="0" xfId="0" applyBorder="1" applyFont="1"/>
    <xf borderId="166" fillId="2" fontId="1" numFmtId="0" xfId="0" applyBorder="1" applyFont="1"/>
    <xf borderId="167" fillId="0" fontId="3" numFmtId="0" xfId="0" applyBorder="1" applyFont="1"/>
    <xf borderId="168" fillId="0" fontId="3" numFmtId="0" xfId="0" applyBorder="1" applyFont="1"/>
    <xf borderId="10" fillId="2" fontId="11" numFmtId="0" xfId="0" applyAlignment="1" applyBorder="1" applyFont="1">
      <alignment shrinkToFit="0" vertical="center" wrapText="1"/>
    </xf>
    <xf borderId="169" fillId="2" fontId="1" numFmtId="0" xfId="0" applyBorder="1" applyFont="1"/>
    <xf borderId="170" fillId="2" fontId="1" numFmtId="0" xfId="0" applyBorder="1" applyFont="1"/>
    <xf borderId="171" fillId="0" fontId="3" numFmtId="0" xfId="0" applyBorder="1" applyFont="1"/>
    <xf borderId="172" fillId="0" fontId="3" numFmtId="0" xfId="0" applyBorder="1" applyFont="1"/>
    <xf borderId="24" fillId="2" fontId="11" numFmtId="0" xfId="0" applyAlignment="1" applyBorder="1" applyFont="1">
      <alignment shrinkToFit="0" vertical="center" wrapText="1"/>
    </xf>
    <xf borderId="24" fillId="2" fontId="4" numFmtId="49" xfId="0" applyAlignment="1" applyBorder="1" applyFont="1" applyNumberFormat="1">
      <alignment horizontal="center" shrinkToFit="0" vertical="center" wrapText="1"/>
    </xf>
    <xf borderId="173" fillId="2" fontId="1" numFmtId="0" xfId="0" applyBorder="1" applyFont="1"/>
    <xf borderId="174" fillId="2" fontId="1" numFmtId="0" xfId="0" applyBorder="1" applyFont="1"/>
    <xf borderId="48" fillId="5" fontId="1" numFmtId="0" xfId="0" applyBorder="1" applyFont="1"/>
    <xf borderId="108" fillId="5" fontId="1" numFmtId="0" xfId="0" applyBorder="1" applyFont="1"/>
    <xf borderId="48" fillId="3" fontId="1" numFmtId="0" xfId="0" applyBorder="1" applyFont="1"/>
    <xf borderId="44" fillId="3" fontId="15" numFmtId="49" xfId="0" applyBorder="1" applyFont="1" applyNumberFormat="1"/>
    <xf borderId="44" fillId="3" fontId="15" numFmtId="49" xfId="0" applyAlignment="1" applyBorder="1" applyFont="1" applyNumberFormat="1">
      <alignment horizontal="center" vertical="center"/>
    </xf>
    <xf borderId="108" fillId="3" fontId="1" numFmtId="0" xfId="0" applyBorder="1" applyFont="1"/>
    <xf borderId="32" fillId="2" fontId="4" numFmtId="49" xfId="0" applyAlignment="1" applyBorder="1" applyFont="1" applyNumberFormat="1">
      <alignment horizontal="left" vertical="center"/>
    </xf>
    <xf borderId="175" fillId="0" fontId="3" numFmtId="0" xfId="0" applyBorder="1" applyFont="1"/>
    <xf borderId="176" fillId="0" fontId="3" numFmtId="0" xfId="0" applyBorder="1" applyFont="1"/>
    <xf borderId="177" fillId="0" fontId="3" numFmtId="0" xfId="0" applyBorder="1" applyFont="1"/>
    <xf borderId="178" fillId="3" fontId="4" numFmtId="49" xfId="0" applyAlignment="1" applyBorder="1" applyFont="1" applyNumberFormat="1">
      <alignment horizontal="center" vertical="center"/>
    </xf>
    <xf borderId="179" fillId="3" fontId="4" numFmtId="49" xfId="0" applyAlignment="1" applyBorder="1" applyFont="1" applyNumberFormat="1">
      <alignment horizontal="center" vertical="center"/>
    </xf>
    <xf borderId="180" fillId="3" fontId="4" numFmtId="49" xfId="0" applyAlignment="1" applyBorder="1" applyFont="1" applyNumberFormat="1">
      <alignment horizontal="center" shrinkToFit="0" vertical="center" wrapText="1"/>
    </xf>
    <xf borderId="178" fillId="30" fontId="4" numFmtId="49" xfId="0" applyAlignment="1" applyBorder="1" applyFill="1" applyFont="1" applyNumberFormat="1">
      <alignment horizontal="center" shrinkToFit="0" vertical="center" wrapText="1"/>
    </xf>
    <xf borderId="179" fillId="31" fontId="4" numFmtId="49" xfId="0" applyAlignment="1" applyBorder="1" applyFill="1" applyFont="1" applyNumberFormat="1">
      <alignment horizontal="center" shrinkToFit="0" vertical="center" wrapText="1"/>
    </xf>
    <xf borderId="179" fillId="32" fontId="17" numFmtId="49" xfId="0" applyAlignment="1" applyBorder="1" applyFill="1" applyFont="1" applyNumberFormat="1">
      <alignment horizontal="center" shrinkToFit="0" vertical="center" wrapText="1"/>
    </xf>
    <xf borderId="179" fillId="33" fontId="4" numFmtId="49" xfId="0" applyAlignment="1" applyBorder="1" applyFill="1" applyFont="1" applyNumberFormat="1">
      <alignment horizontal="center" shrinkToFit="0" vertical="center" wrapText="1"/>
    </xf>
    <xf borderId="179" fillId="34" fontId="4" numFmtId="49" xfId="0" applyAlignment="1" applyBorder="1" applyFill="1" applyFont="1" applyNumberFormat="1">
      <alignment horizontal="center" shrinkToFit="0" vertical="center" wrapText="1"/>
    </xf>
    <xf borderId="180" fillId="35" fontId="4" numFmtId="49" xfId="0" applyAlignment="1" applyBorder="1" applyFill="1" applyFont="1" applyNumberFormat="1">
      <alignment horizontal="center" shrinkToFit="0" vertical="center" wrapText="1"/>
    </xf>
    <xf borderId="31" fillId="36" fontId="39" numFmtId="49" xfId="0" applyAlignment="1" applyBorder="1" applyFill="1" applyFont="1" applyNumberFormat="1">
      <alignment horizontal="center" shrinkToFit="0" vertical="center" wrapText="1"/>
    </xf>
    <xf borderId="178" fillId="37" fontId="4" numFmtId="49" xfId="0" applyAlignment="1" applyBorder="1" applyFill="1" applyFont="1" applyNumberFormat="1">
      <alignment horizontal="center" shrinkToFit="0" vertical="center" wrapText="1"/>
    </xf>
    <xf borderId="179" fillId="38" fontId="4" numFmtId="49" xfId="0" applyAlignment="1" applyBorder="1" applyFill="1" applyFont="1" applyNumberFormat="1">
      <alignment horizontal="center" shrinkToFit="0" vertical="center" wrapText="1"/>
    </xf>
    <xf borderId="180" fillId="10" fontId="4" numFmtId="49" xfId="0" applyAlignment="1" applyBorder="1" applyFont="1" applyNumberFormat="1">
      <alignment horizontal="center" shrinkToFit="0" vertical="center" wrapText="1"/>
    </xf>
    <xf borderId="31" fillId="2" fontId="40" numFmtId="49" xfId="0" applyAlignment="1" applyBorder="1" applyFont="1" applyNumberFormat="1">
      <alignment horizontal="left" vertical="center"/>
    </xf>
    <xf borderId="31" fillId="2" fontId="4" numFmtId="171" xfId="0" applyAlignment="1" applyBorder="1" applyFont="1" applyNumberFormat="1">
      <alignment horizontal="center" shrinkToFit="0" vertical="center" wrapText="1"/>
    </xf>
    <xf borderId="31" fillId="30" fontId="9" numFmtId="0" xfId="0" applyAlignment="1" applyBorder="1" applyFont="1">
      <alignment horizontal="center" vertical="center"/>
    </xf>
    <xf borderId="31" fillId="31" fontId="9" numFmtId="0" xfId="0" applyAlignment="1" applyBorder="1" applyFont="1">
      <alignment horizontal="center" vertical="center"/>
    </xf>
    <xf borderId="31" fillId="39" fontId="41" numFmtId="0" xfId="0" applyAlignment="1" applyBorder="1" applyFill="1" applyFont="1">
      <alignment horizontal="center" vertical="center"/>
    </xf>
    <xf borderId="31" fillId="40" fontId="9" numFmtId="0" xfId="0" applyAlignment="1" applyBorder="1" applyFill="1" applyFont="1">
      <alignment horizontal="center" vertical="center"/>
    </xf>
    <xf borderId="31" fillId="34" fontId="9" numFmtId="0" xfId="0" applyAlignment="1" applyBorder="1" applyFont="1">
      <alignment horizontal="center" vertical="center"/>
    </xf>
    <xf borderId="31" fillId="35" fontId="9" numFmtId="0" xfId="0" applyAlignment="1" applyBorder="1" applyFont="1">
      <alignment horizontal="center" vertical="center"/>
    </xf>
    <xf borderId="31" fillId="41" fontId="9" numFmtId="0" xfId="0" applyAlignment="1" applyBorder="1" applyFill="1" applyFont="1">
      <alignment horizontal="center" vertical="center"/>
    </xf>
    <xf borderId="31" fillId="37" fontId="9" numFmtId="0" xfId="0" applyAlignment="1" applyBorder="1" applyFont="1">
      <alignment horizontal="center" vertical="center"/>
    </xf>
    <xf borderId="31" fillId="38" fontId="9" numFmtId="0" xfId="0" applyAlignment="1" applyBorder="1" applyFont="1">
      <alignment horizontal="center" vertical="center"/>
    </xf>
    <xf borderId="31" fillId="10" fontId="9" numFmtId="0" xfId="0" applyAlignment="1" applyBorder="1" applyFont="1">
      <alignment horizontal="center" vertical="center"/>
    </xf>
    <xf borderId="31" fillId="2" fontId="4" numFmtId="0" xfId="0" applyAlignment="1" applyBorder="1" applyFont="1">
      <alignment horizontal="center" vertical="center"/>
    </xf>
    <xf borderId="31" fillId="2" fontId="4" numFmtId="171" xfId="0" applyAlignment="1" applyBorder="1" applyFont="1" applyNumberFormat="1">
      <alignment horizontal="center" vertical="center"/>
    </xf>
    <xf borderId="31" fillId="2" fontId="42" numFmtId="49" xfId="0" applyAlignment="1" applyBorder="1" applyFont="1" applyNumberFormat="1">
      <alignment vertical="center"/>
    </xf>
    <xf borderId="31" fillId="28" fontId="9" numFmtId="0" xfId="0" applyAlignment="1" applyBorder="1" applyFont="1">
      <alignment horizontal="center" vertical="center"/>
    </xf>
    <xf borderId="31" fillId="23" fontId="9" numFmtId="0" xfId="0" applyAlignment="1" applyBorder="1" applyFont="1">
      <alignment horizontal="center" vertical="center"/>
    </xf>
    <xf borderId="31" fillId="2" fontId="31" numFmtId="49" xfId="0" applyAlignment="1" applyBorder="1" applyFont="1" applyNumberFormat="1">
      <alignment horizontal="center" vertical="center"/>
    </xf>
    <xf borderId="31" fillId="5" fontId="4" numFmtId="0" xfId="0" applyAlignment="1" applyBorder="1" applyFont="1">
      <alignment horizontal="center" vertical="center"/>
    </xf>
    <xf borderId="31" fillId="5" fontId="4" numFmtId="172" xfId="0" applyAlignment="1" applyBorder="1" applyFont="1" applyNumberFormat="1">
      <alignment horizontal="center" vertical="center"/>
    </xf>
    <xf borderId="31" fillId="5" fontId="4" numFmtId="49" xfId="0" applyAlignment="1" applyBorder="1" applyFont="1" applyNumberFormat="1">
      <alignment horizontal="center" shrinkToFit="0" vertical="center" wrapText="1"/>
    </xf>
    <xf borderId="32" fillId="2" fontId="12" numFmtId="49" xfId="0" applyAlignment="1" applyBorder="1" applyFont="1" applyNumberFormat="1">
      <alignment horizontal="right"/>
    </xf>
    <xf borderId="180" fillId="31" fontId="4" numFmtId="49" xfId="0" applyAlignment="1" applyBorder="1" applyFont="1" applyNumberFormat="1">
      <alignment horizontal="center" shrinkToFit="0" vertical="center" wrapText="1"/>
    </xf>
    <xf borderId="178" fillId="32" fontId="17" numFmtId="49" xfId="0" applyAlignment="1" applyBorder="1" applyFont="1" applyNumberFormat="1">
      <alignment horizontal="center" shrinkToFit="0" vertical="center" wrapText="1"/>
    </xf>
    <xf borderId="180" fillId="42" fontId="4" numFmtId="49" xfId="0" applyAlignment="1" applyBorder="1" applyFill="1" applyFont="1" applyNumberFormat="1">
      <alignment horizontal="center" shrinkToFit="0" vertical="center" wrapText="1"/>
    </xf>
    <xf borderId="31" fillId="43" fontId="4" numFmtId="49" xfId="0" applyAlignment="1" applyBorder="1" applyFill="1" applyFont="1" applyNumberFormat="1">
      <alignment horizontal="center" shrinkToFit="0" vertical="center" wrapText="1"/>
    </xf>
    <xf borderId="31" fillId="37" fontId="4" numFmtId="49" xfId="0" applyAlignment="1" applyBorder="1" applyFont="1" applyNumberFormat="1">
      <alignment horizontal="center" shrinkToFit="0" vertical="center" wrapText="1"/>
    </xf>
    <xf borderId="31" fillId="38" fontId="4" numFmtId="49" xfId="0" applyAlignment="1" applyBorder="1" applyFont="1" applyNumberFormat="1">
      <alignment horizontal="center" shrinkToFit="0" vertical="center" wrapText="1"/>
    </xf>
    <xf borderId="31" fillId="44" fontId="4" numFmtId="49" xfId="0" applyAlignment="1" applyBorder="1" applyFill="1" applyFont="1" applyNumberFormat="1">
      <alignment horizontal="center" vertical="center"/>
    </xf>
    <xf borderId="31" fillId="44" fontId="4" numFmtId="49" xfId="0" applyAlignment="1" applyBorder="1" applyFont="1" applyNumberFormat="1">
      <alignment horizontal="center" shrinkToFit="0" vertical="center" wrapText="1"/>
    </xf>
    <xf borderId="122" fillId="2" fontId="1" numFmtId="0" xfId="0" applyBorder="1" applyFont="1"/>
    <xf borderId="44" fillId="2" fontId="1" numFmtId="0" xfId="0" applyBorder="1" applyFont="1"/>
    <xf borderId="44" fillId="2" fontId="15" numFmtId="49" xfId="0" applyBorder="1" applyFont="1" applyNumberFormat="1"/>
    <xf borderId="120" fillId="2" fontId="15" numFmtId="49" xfId="0" applyAlignment="1" applyBorder="1" applyFont="1" applyNumberFormat="1">
      <alignment vertical="center"/>
    </xf>
    <xf borderId="27" fillId="2" fontId="15" numFmtId="49" xfId="0" applyAlignment="1" applyBorder="1" applyFont="1" applyNumberFormat="1">
      <alignment horizontal="left" vertical="center"/>
    </xf>
    <xf borderId="31" fillId="45" fontId="4" numFmtId="49" xfId="0" applyAlignment="1" applyBorder="1" applyFill="1" applyFont="1" applyNumberFormat="1">
      <alignment horizontal="center" vertical="center"/>
    </xf>
    <xf borderId="31" fillId="45" fontId="4" numFmtId="49" xfId="0" applyAlignment="1" applyBorder="1" applyFont="1" applyNumberFormat="1">
      <alignment horizontal="center" shrinkToFit="0" vertical="center" wrapText="1"/>
    </xf>
    <xf borderId="32" fillId="44" fontId="22" numFmtId="49" xfId="0" applyAlignment="1" applyBorder="1" applyFont="1" applyNumberFormat="1">
      <alignment horizontal="right"/>
    </xf>
    <xf borderId="31" fillId="44" fontId="4" numFmtId="1" xfId="0" applyAlignment="1" applyBorder="1" applyFont="1" applyNumberFormat="1">
      <alignment horizontal="center" vertical="center"/>
    </xf>
    <xf borderId="31" fillId="44" fontId="4" numFmtId="0" xfId="0" applyAlignment="1" applyBorder="1" applyFont="1">
      <alignment horizontal="center" vertical="center"/>
    </xf>
    <xf borderId="31" fillId="44" fontId="4" numFmtId="171" xfId="0" applyAlignment="1" applyBorder="1" applyFont="1" applyNumberFormat="1">
      <alignment horizontal="center" vertical="center"/>
    </xf>
    <xf borderId="181" fillId="2" fontId="1" numFmtId="0" xfId="0" applyBorder="1" applyFont="1"/>
    <xf borderId="163" fillId="2" fontId="13" numFmtId="49" xfId="0" applyAlignment="1" applyBorder="1" applyFont="1" applyNumberFormat="1">
      <alignment horizontal="center" shrinkToFit="0" vertical="center" wrapText="1"/>
    </xf>
    <xf borderId="182" fillId="0" fontId="3" numFmtId="0" xfId="0" applyBorder="1" applyFont="1"/>
    <xf borderId="21" fillId="2" fontId="13" numFmtId="0" xfId="0" applyAlignment="1" applyBorder="1" applyFont="1">
      <alignment horizontal="center" vertical="center"/>
    </xf>
    <xf borderId="183" fillId="0" fontId="3" numFmtId="0" xfId="0" applyBorder="1" applyFont="1"/>
    <xf borderId="10" fillId="2" fontId="9" numFmtId="0" xfId="0" applyBorder="1" applyFont="1"/>
    <xf borderId="12" fillId="2" fontId="9" numFmtId="0" xfId="0" applyBorder="1" applyFont="1"/>
    <xf borderId="184" fillId="0" fontId="3" numFmtId="0" xfId="0" applyBorder="1" applyFont="1"/>
    <xf borderId="185" fillId="0" fontId="3" numFmtId="0" xfId="0" applyBorder="1" applyFont="1"/>
    <xf borderId="24" fillId="2" fontId="4" numFmtId="0" xfId="0" applyAlignment="1" applyBorder="1" applyFont="1">
      <alignment horizontal="center" vertical="center"/>
    </xf>
    <xf borderId="24" fillId="2" fontId="9" numFmtId="49" xfId="0" applyBorder="1" applyFont="1" applyNumberFormat="1"/>
    <xf borderId="24" fillId="2" fontId="9" numFmtId="0" xfId="0" applyBorder="1" applyFont="1"/>
    <xf borderId="47" fillId="2" fontId="9" numFmtId="0" xfId="0" applyBorder="1" applyFont="1"/>
    <xf borderId="186" fillId="2" fontId="4" numFmtId="49" xfId="0" applyAlignment="1" applyBorder="1" applyFont="1" applyNumberFormat="1">
      <alignment horizontal="center" vertical="center"/>
    </xf>
    <xf borderId="187" fillId="0" fontId="3" numFmtId="0" xfId="0" applyBorder="1" applyFont="1"/>
    <xf borderId="188" fillId="0" fontId="3" numFmtId="0" xfId="0" applyBorder="1" applyFont="1"/>
    <xf borderId="189" fillId="3" fontId="12" numFmtId="49" xfId="0" applyAlignment="1" applyBorder="1" applyFont="1" applyNumberFormat="1">
      <alignment horizontal="center" vertical="center"/>
    </xf>
    <xf borderId="190" fillId="3" fontId="4" numFmtId="0" xfId="0" applyAlignment="1" applyBorder="1" applyFont="1">
      <alignment horizontal="center"/>
    </xf>
    <xf borderId="191" fillId="3" fontId="4" numFmtId="0" xfId="0" applyAlignment="1" applyBorder="1" applyFont="1">
      <alignment horizontal="center"/>
    </xf>
    <xf borderId="189" fillId="2" fontId="9" numFmtId="49" xfId="0" applyAlignment="1" applyBorder="1" applyFont="1" applyNumberFormat="1">
      <alignment horizontal="left" vertical="center"/>
    </xf>
    <xf borderId="190" fillId="2" fontId="9" numFmtId="49" xfId="0" applyAlignment="1" applyBorder="1" applyFont="1" applyNumberFormat="1">
      <alignment horizontal="center" vertical="center"/>
    </xf>
    <xf borderId="190" fillId="2" fontId="9" numFmtId="0" xfId="0" applyAlignment="1" applyBorder="1" applyFont="1">
      <alignment horizontal="center" vertical="center"/>
    </xf>
    <xf borderId="191" fillId="2" fontId="9" numFmtId="0" xfId="0" applyAlignment="1" applyBorder="1" applyFont="1">
      <alignment horizontal="center" vertical="center"/>
    </xf>
    <xf borderId="191" fillId="2" fontId="9" numFmtId="49" xfId="0" applyAlignment="1" applyBorder="1" applyFont="1" applyNumberFormat="1">
      <alignment horizontal="center" vertical="center"/>
    </xf>
    <xf borderId="192" fillId="2" fontId="9" numFmtId="49" xfId="0" applyAlignment="1" applyBorder="1" applyFont="1" applyNumberFormat="1">
      <alignment vertical="top"/>
    </xf>
    <xf borderId="193" fillId="2" fontId="43" numFmtId="0" xfId="0" applyAlignment="1" applyBorder="1" applyFont="1">
      <alignment horizontal="center"/>
    </xf>
    <xf borderId="194" fillId="2" fontId="43" numFmtId="0" xfId="0" applyAlignment="1" applyBorder="1" applyFont="1">
      <alignment horizontal="center"/>
    </xf>
    <xf borderId="195" fillId="2" fontId="9" numFmtId="49" xfId="0" applyAlignment="1" applyBorder="1" applyFont="1" applyNumberFormat="1">
      <alignment vertical="top"/>
    </xf>
    <xf borderId="196" fillId="2" fontId="43" numFmtId="0" xfId="0" applyAlignment="1" applyBorder="1" applyFont="1">
      <alignment horizontal="center"/>
    </xf>
    <xf borderId="196" fillId="2" fontId="9" numFmtId="49" xfId="0" applyAlignment="1" applyBorder="1" applyFont="1" applyNumberFormat="1">
      <alignment vertical="top"/>
    </xf>
    <xf borderId="197" fillId="2" fontId="43" numFmtId="0" xfId="0" applyAlignment="1" applyBorder="1" applyFont="1">
      <alignment horizontal="center"/>
    </xf>
    <xf borderId="198" fillId="3" fontId="4" numFmtId="49" xfId="0" applyAlignment="1" applyBorder="1" applyFont="1" applyNumberFormat="1">
      <alignment horizontal="center" shrinkToFit="0" vertical="center" wrapText="1"/>
    </xf>
    <xf borderId="199" fillId="0" fontId="3" numFmtId="0" xfId="0" applyBorder="1" applyFont="1"/>
    <xf borderId="200" fillId="0" fontId="3" numFmtId="0" xfId="0" applyBorder="1" applyFont="1"/>
    <xf borderId="201" fillId="0" fontId="3" numFmtId="0" xfId="0" applyBorder="1" applyFont="1"/>
    <xf borderId="202" fillId="0" fontId="3" numFmtId="0" xfId="0" applyBorder="1" applyFont="1"/>
    <xf borderId="203" fillId="0" fontId="3" numFmtId="0" xfId="0" applyBorder="1" applyFont="1"/>
    <xf borderId="189" fillId="3" fontId="4" numFmtId="49" xfId="0" applyAlignment="1" applyBorder="1" applyFont="1" applyNumberFormat="1">
      <alignment horizontal="center" vertical="center"/>
    </xf>
    <xf borderId="190" fillId="3" fontId="4" numFmtId="0" xfId="0" applyAlignment="1" applyBorder="1" applyFont="1">
      <alignment horizontal="center" vertical="center"/>
    </xf>
    <xf borderId="191" fillId="3" fontId="4" numFmtId="0" xfId="0" applyAlignment="1" applyBorder="1" applyFont="1">
      <alignment horizontal="center" vertical="center"/>
    </xf>
    <xf borderId="190" fillId="2" fontId="9" numFmtId="49" xfId="0" applyAlignment="1" applyBorder="1" applyFont="1" applyNumberFormat="1">
      <alignment horizontal="left" vertical="center"/>
    </xf>
    <xf borderId="190" fillId="2" fontId="9" numFmtId="0" xfId="0" applyAlignment="1" applyBorder="1" applyFont="1">
      <alignment horizontal="left" vertical="center"/>
    </xf>
    <xf borderId="191" fillId="2" fontId="9" numFmtId="0" xfId="0" applyAlignment="1" applyBorder="1" applyFont="1">
      <alignment horizontal="left" vertical="center"/>
    </xf>
    <xf borderId="191" fillId="2" fontId="9" numFmtId="49" xfId="0" applyAlignment="1" applyBorder="1" applyFont="1" applyNumberFormat="1">
      <alignment horizontal="left" vertical="center"/>
    </xf>
    <xf borderId="204" fillId="2" fontId="9" numFmtId="49" xfId="0" applyAlignment="1" applyBorder="1" applyFont="1" applyNumberFormat="1">
      <alignment horizontal="left" vertical="center"/>
    </xf>
    <xf borderId="205" fillId="2" fontId="9" numFmtId="0" xfId="0" applyAlignment="1" applyBorder="1" applyFont="1">
      <alignment horizontal="left" vertical="center"/>
    </xf>
    <xf borderId="206" fillId="2" fontId="9" numFmtId="0" xfId="0" applyAlignment="1" applyBorder="1" applyFont="1">
      <alignment horizontal="left" vertical="center"/>
    </xf>
    <xf borderId="207" fillId="0" fontId="3" numFmtId="0" xfId="0" applyBorder="1" applyFont="1"/>
    <xf borderId="208" fillId="0" fontId="3" numFmtId="0" xfId="0" applyBorder="1" applyFont="1"/>
    <xf borderId="209" fillId="0" fontId="3" numFmtId="0" xfId="0" applyBorder="1" applyFont="1"/>
    <xf borderId="210" fillId="0" fontId="3" numFmtId="0" xfId="0" applyBorder="1" applyFont="1"/>
    <xf borderId="211" fillId="0" fontId="3" numFmtId="0" xfId="0" applyBorder="1" applyFont="1"/>
    <xf borderId="212" fillId="0" fontId="3" numFmtId="0" xfId="0" applyBorder="1" applyFont="1"/>
    <xf borderId="213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12</xdr:row>
      <xdr:rowOff>19050</xdr:rowOff>
    </xdr:from>
    <xdr:ext cx="3028950" cy="1800225"/>
    <xdr:pic>
      <xdr:nvPicPr>
        <xdr:cNvPr descr="image1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1143000</xdr:colOff>
      <xdr:row>2</xdr:row>
      <xdr:rowOff>381000</xdr:rowOff>
    </xdr:from>
    <xdr:ext cx="4410075" cy="2933700"/>
    <xdr:pic>
      <xdr:nvPicPr>
        <xdr:cNvPr descr="image2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1438275</xdr:colOff>
      <xdr:row>2</xdr:row>
      <xdr:rowOff>0</xdr:rowOff>
    </xdr:from>
    <xdr:ext cx="5314950" cy="3343275"/>
    <xdr:pic>
      <xdr:nvPicPr>
        <xdr:cNvPr descr="image3.jpg"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2381250</xdr:colOff>
      <xdr:row>1</xdr:row>
      <xdr:rowOff>66675</xdr:rowOff>
    </xdr:from>
    <xdr:ext cx="4867275" cy="1685925"/>
    <xdr:grpSp>
      <xdr:nvGrpSpPr>
        <xdr:cNvPr id="2" name="Shape 2"/>
        <xdr:cNvGrpSpPr/>
      </xdr:nvGrpSpPr>
      <xdr:grpSpPr>
        <a:xfrm>
          <a:off x="2912363" y="2937037"/>
          <a:ext cx="4867275" cy="1685927"/>
          <a:chOff x="2912363" y="2937037"/>
          <a:chExt cx="4867275" cy="1685927"/>
        </a:xfrm>
      </xdr:grpSpPr>
      <xdr:grpSp>
        <xdr:nvGrpSpPr>
          <xdr:cNvPr id="3" name="Shape 3"/>
          <xdr:cNvGrpSpPr/>
        </xdr:nvGrpSpPr>
        <xdr:grpSpPr>
          <a:xfrm>
            <a:off x="2912363" y="2937037"/>
            <a:ext cx="4867275" cy="1685927"/>
            <a:chOff x="-19050" y="-24393"/>
            <a:chExt cx="4857750" cy="1686358"/>
          </a:xfrm>
        </xdr:grpSpPr>
        <xdr:sp>
          <xdr:nvSpPr>
            <xdr:cNvPr id="4" name="Shape 4"/>
            <xdr:cNvSpPr/>
          </xdr:nvSpPr>
          <xdr:spPr>
            <a:xfrm>
              <a:off x="-19050" y="-24392"/>
              <a:ext cx="4857750" cy="1686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descr="Shape 5" id="5" name="Shape 5"/>
            <xdr:cNvPicPr preferRelativeResize="0"/>
          </xdr:nvPicPr>
          <xdr:blipFill rotWithShape="1">
            <a:blip r:embed="rId1">
              <a:alphaModFix/>
            </a:blip>
            <a:srcRect b="27271" l="0" r="0" t="27271"/>
            <a:stretch/>
          </xdr:blipFill>
          <xdr:spPr>
            <a:xfrm>
              <a:off x="1355631" y="376068"/>
              <a:ext cx="2108388" cy="1285897"/>
            </a:xfrm>
            <a:prstGeom prst="rect">
              <a:avLst/>
            </a:prstGeom>
            <a:noFill/>
            <a:ln>
              <a:noFill/>
            </a:ln>
          </xdr:spPr>
        </xdr:pic>
        <xdr:sp>
          <xdr:nvSpPr>
            <xdr:cNvPr id="6" name="Shape 6"/>
            <xdr:cNvSpPr txBox="1"/>
          </xdr:nvSpPr>
          <xdr:spPr>
            <a:xfrm>
              <a:off x="-19050" y="-24393"/>
              <a:ext cx="4857750" cy="373998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76200" lIns="76200" spcFirstLastPara="1" rIns="76200" wrap="square" tIns="76200">
              <a:spAutoFit/>
            </a:bodyPr>
            <a:lstStyle/>
            <a:p>
              <a:pPr indent="0" lvl="0" marL="0" marR="0" rtl="0" algn="ctr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FFFFFF"/>
                </a:buClr>
                <a:buSzPts val="1200"/>
                <a:buFont typeface="Arial"/>
                <a:buNone/>
              </a:pPr>
              <a:r>
                <a:rPr b="0" i="0" lang="en-US" sz="1200" u="none" cap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Caption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1781175</xdr:colOff>
      <xdr:row>0</xdr:row>
      <xdr:rowOff>0</xdr:rowOff>
    </xdr:from>
    <xdr:ext cx="1123950" cy="1123950"/>
    <xdr:pic>
      <xdr:nvPicPr>
        <xdr:cNvPr descr="image4.png"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590550</xdr:rowOff>
    </xdr:from>
    <xdr:ext cx="1924050" cy="1352550"/>
    <xdr:pic>
      <xdr:nvPicPr>
        <xdr:cNvPr descr="image2.png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ibexholds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bexholds.com/collections/tufa-garden/products/tufa-garden-giga-1-pu" TargetMode="External"/><Relationship Id="rId42" Type="http://schemas.openxmlformats.org/officeDocument/2006/relationships/hyperlink" Target="https://www.ibexholds.com/collections/tufa-garden/products/tufa-garden-twins-giga-2-pu" TargetMode="External"/><Relationship Id="rId41" Type="http://schemas.openxmlformats.org/officeDocument/2006/relationships/hyperlink" Target="https://www.ibexholds.com/collections/tufa-garden/products/tufa-garden-twins-giga-1-pu" TargetMode="External"/><Relationship Id="rId44" Type="http://schemas.openxmlformats.org/officeDocument/2006/relationships/hyperlink" Target="https://www.ibexholds.com/collections/tufa-garden/products/tufa-garden-medium-screw-on-pu" TargetMode="External"/><Relationship Id="rId43" Type="http://schemas.openxmlformats.org/officeDocument/2006/relationships/hyperlink" Target="https://www.ibexholds.com/collections/tufa-garden/products/tufa-garden-twins-x-large-pu" TargetMode="External"/><Relationship Id="rId46" Type="http://schemas.openxmlformats.org/officeDocument/2006/relationships/hyperlink" Target="https://www.ibexholds.com/collections/matala/products/alpha-jugs-large-pu" TargetMode="External"/><Relationship Id="rId45" Type="http://schemas.openxmlformats.org/officeDocument/2006/relationships/hyperlink" Target="https://www.ibexholds.com/collections/matala" TargetMode="External"/><Relationship Id="rId107" Type="http://schemas.openxmlformats.org/officeDocument/2006/relationships/hyperlink" Target="https://ibexholds.com/products/roof-jugs-giga-iii-ube7785?_pos=1&amp;_sid=79f616252&amp;_ss=r" TargetMode="External"/><Relationship Id="rId106" Type="http://schemas.openxmlformats.org/officeDocument/2006/relationships/hyperlink" Target="https://ibexholds.com/products/roof-jugs-x-large-ii-ube7771?_pos=1&amp;_sid=513ce99a9&amp;_ss=r" TargetMode="External"/><Relationship Id="rId105" Type="http://schemas.openxmlformats.org/officeDocument/2006/relationships/hyperlink" Target="https://ibexholds.com/products/roof-jugs-xx-large-i-ube7709?_pos=1&amp;_sid=cf26a32cc&amp;_ss=r" TargetMode="External"/><Relationship Id="rId104" Type="http://schemas.openxmlformats.org/officeDocument/2006/relationships/hyperlink" Target="https://ibexholds.com/products/pockets-giga-i-ube7708?_pos=1&amp;_sid=53b85b5af&amp;_ss=r" TargetMode="External"/><Relationship Id="rId109" Type="http://schemas.openxmlformats.org/officeDocument/2006/relationships/hyperlink" Target="https://www.ibexholds.com/collections/animals/products/animals-large-pu" TargetMode="External"/><Relationship Id="rId108" Type="http://schemas.openxmlformats.org/officeDocument/2006/relationships/hyperlink" Target="https://www.ibexholds.com/collections/animals" TargetMode="External"/><Relationship Id="rId48" Type="http://schemas.openxmlformats.org/officeDocument/2006/relationships/hyperlink" Target="https://www.ibexholds.com/collections/matala/products/copy-of-alpha-crack-negative-pu" TargetMode="External"/><Relationship Id="rId47" Type="http://schemas.openxmlformats.org/officeDocument/2006/relationships/hyperlink" Target="http://www.ibexholds.com/collections/jugs/products/super-jug" TargetMode="External"/><Relationship Id="rId49" Type="http://schemas.openxmlformats.org/officeDocument/2006/relationships/hyperlink" Target="https://www.ibexholds.com/products/alpha-giga-jug-1-pu" TargetMode="External"/><Relationship Id="rId103" Type="http://schemas.openxmlformats.org/officeDocument/2006/relationships/hyperlink" Target="https://ibexholds.com/products/beta-roof-jugs-giga-ii-ube7707?_pos=1&amp;_sid=fdb09044b&amp;_ss=r" TargetMode="External"/><Relationship Id="rId102" Type="http://schemas.openxmlformats.org/officeDocument/2006/relationships/hyperlink" Target="https://ibexholds.com/products/f-tholds-small-i-ube7676?_pos=1&amp;_sid=e14d7c2b2&amp;_ss=r" TargetMode="External"/><Relationship Id="rId101" Type="http://schemas.openxmlformats.org/officeDocument/2006/relationships/hyperlink" Target="https://ibexholds.com/products/beta-pinches-x-large-iii-ube7675?_pos=1&amp;_sid=5121ae3eb&amp;_ss=r" TargetMode="External"/><Relationship Id="rId100" Type="http://schemas.openxmlformats.org/officeDocument/2006/relationships/hyperlink" Target="https://ibexholds.com/products/beta-pinches-x-large-ii-ube7674?_pos=1&amp;_sid=98e8bae0a&amp;_ss=r" TargetMode="External"/><Relationship Id="rId31" Type="http://schemas.openxmlformats.org/officeDocument/2006/relationships/hyperlink" Target="https://www.ibexholds.com/collections/nisyros/products/nisyros-twin-blockers-giga-pu" TargetMode="External"/><Relationship Id="rId30" Type="http://schemas.openxmlformats.org/officeDocument/2006/relationships/hyperlink" Target="https://www.ibexholds.com/collections/nisyros/products/nisyros-blockers-medium-4-1-pu" TargetMode="External"/><Relationship Id="rId33" Type="http://schemas.openxmlformats.org/officeDocument/2006/relationships/hyperlink" Target="https://www.ibexholds.com/collections/nisyros/products/nisyros-pockets-large-pu" TargetMode="External"/><Relationship Id="rId32" Type="http://schemas.openxmlformats.org/officeDocument/2006/relationships/hyperlink" Target="https://www.ibexholds.com/collections/nisyros/products/nisyros-pockets-small-pu" TargetMode="External"/><Relationship Id="rId35" Type="http://schemas.openxmlformats.org/officeDocument/2006/relationships/hyperlink" Target="https://www.ibexholds.com/collections/nisyros/products/nisyros-crimps-small-pu" TargetMode="External"/><Relationship Id="rId34" Type="http://schemas.openxmlformats.org/officeDocument/2006/relationships/hyperlink" Target="https://www.ibexholds.com/collections/nisyros/products/nisyros-pockets-x-large-pu" TargetMode="External"/><Relationship Id="rId37" Type="http://schemas.openxmlformats.org/officeDocument/2006/relationships/hyperlink" Target="https://www.ibexholds.com/collections/nisyros/products/nisyros-jibs-xs-screw-on-pu" TargetMode="External"/><Relationship Id="rId176" Type="http://schemas.openxmlformats.org/officeDocument/2006/relationships/hyperlink" Target="https://www.ibexholds.com/products/training-pinches" TargetMode="External"/><Relationship Id="rId36" Type="http://schemas.openxmlformats.org/officeDocument/2006/relationships/hyperlink" Target="https://www.ibexholds.com/collections/nisyros/products/nisyros-plates-large-screw-on-pu" TargetMode="External"/><Relationship Id="rId175" Type="http://schemas.openxmlformats.org/officeDocument/2006/relationships/hyperlink" Target="https://www.ibexholds.com/collections/training-gear-campus-holds/products/copy-of-2-hemisphere-25-cm-pe" TargetMode="External"/><Relationship Id="rId39" Type="http://schemas.openxmlformats.org/officeDocument/2006/relationships/hyperlink" Target="https://ibexholds.com/products/nisyros-twin-slopers-mega-pu?_pos=1&amp;_sid=ee90dc88e&amp;_ss=r" TargetMode="External"/><Relationship Id="rId174" Type="http://schemas.openxmlformats.org/officeDocument/2006/relationships/hyperlink" Target="https://www.ibexholds.com/collections/training-gear-campus-holds/products/2-hemisphere-20-cm-pe" TargetMode="External"/><Relationship Id="rId38" Type="http://schemas.openxmlformats.org/officeDocument/2006/relationships/hyperlink" Target="https://ibexholds.com/products/nisyros-twin-pinches-mega-pu?_pos=1&amp;_sid=6bcd63d03&amp;_ss=r" TargetMode="External"/><Relationship Id="rId173" Type="http://schemas.openxmlformats.org/officeDocument/2006/relationships/hyperlink" Target="http://www.ibexholds.com/products/hemisphere-15-cm-pe" TargetMode="External"/><Relationship Id="rId177" Type="http://schemas.openxmlformats.org/officeDocument/2006/relationships/drawing" Target="../drawings/drawing2.xml"/><Relationship Id="rId20" Type="http://schemas.openxmlformats.org/officeDocument/2006/relationships/hyperlink" Target="https://www.ibexholds.com/collections/edges/products/nisyros-edges-large?variant=19387150172230" TargetMode="External"/><Relationship Id="rId22" Type="http://schemas.openxmlformats.org/officeDocument/2006/relationships/hyperlink" Target="https://www.ibexholds.com/products/nisyros-edges-mega-2?_pos=1&amp;_sid=f1ab5f4fa&amp;_ss=r" TargetMode="External"/><Relationship Id="rId21" Type="http://schemas.openxmlformats.org/officeDocument/2006/relationships/hyperlink" Target="https://www.ibexholds.com/collections/dual-texture/products/nisyros-edges-mega-1" TargetMode="External"/><Relationship Id="rId24" Type="http://schemas.openxmlformats.org/officeDocument/2006/relationships/hyperlink" Target="https://www.ibexholds.com/collections/dual-texture/products/nisyros-twin-edges-xx-large" TargetMode="External"/><Relationship Id="rId23" Type="http://schemas.openxmlformats.org/officeDocument/2006/relationships/hyperlink" Target="https://www.ibexholds.com/collections/dual-texture/products/nisyros-edges-mega-3" TargetMode="External"/><Relationship Id="rId129" Type="http://schemas.openxmlformats.org/officeDocument/2006/relationships/hyperlink" Target="https://www.ibexholds.com/collections/footholds/products/alpha-pinches-footholds-x-small" TargetMode="External"/><Relationship Id="rId128" Type="http://schemas.openxmlformats.org/officeDocument/2006/relationships/hyperlink" Target="https://www.ibexholds.com/collections/jugs/products/alpha-jugs-xx-large" TargetMode="External"/><Relationship Id="rId127" Type="http://schemas.openxmlformats.org/officeDocument/2006/relationships/hyperlink" Target="http://www.ibexholds.com/products/super-jug-pe" TargetMode="External"/><Relationship Id="rId126" Type="http://schemas.openxmlformats.org/officeDocument/2006/relationships/hyperlink" Target="https://www.ibexholds.com/collections/jugs/products/alpha-open-hand-jugs-x-large" TargetMode="External"/><Relationship Id="rId26" Type="http://schemas.openxmlformats.org/officeDocument/2006/relationships/hyperlink" Target="https://www.ibexholds.com/collections/dual-texture/products/nisyros-incut-x-large" TargetMode="External"/><Relationship Id="rId121" Type="http://schemas.openxmlformats.org/officeDocument/2006/relationships/hyperlink" Target="https://www.ibexholds.com/collections/matala" TargetMode="External"/><Relationship Id="rId25" Type="http://schemas.openxmlformats.org/officeDocument/2006/relationships/hyperlink" Target="https://www.ibexholds.com/collections/dual-texture/products/nisyros-twin-edges-incuts-large" TargetMode="External"/><Relationship Id="rId120" Type="http://schemas.openxmlformats.org/officeDocument/2006/relationships/hyperlink" Target="https://www.ibexholds.com/collections/training-gear-campus-holds/products/training-balls-20-cm-pu" TargetMode="External"/><Relationship Id="rId28" Type="http://schemas.openxmlformats.org/officeDocument/2006/relationships/hyperlink" Target="https://www.ibexholds.com/collections/nisyros/products/nisyros-footholds-lead-xs-pu" TargetMode="External"/><Relationship Id="rId27" Type="http://schemas.openxmlformats.org/officeDocument/2006/relationships/hyperlink" Target="https://www.ibexholds.com/collections/footholds/products/nisyros-footholds-xs?variant=19387345633350" TargetMode="External"/><Relationship Id="rId125" Type="http://schemas.openxmlformats.org/officeDocument/2006/relationships/hyperlink" Target="https://www.ibexholds.com/collections/matala/products/alpha-x-large-roof" TargetMode="External"/><Relationship Id="rId29" Type="http://schemas.openxmlformats.org/officeDocument/2006/relationships/hyperlink" Target="https://www.ibexholds.com/collections/nisyros/products/nisyros-nails-xs-10-1" TargetMode="External"/><Relationship Id="rId124" Type="http://schemas.openxmlformats.org/officeDocument/2006/relationships/hyperlink" Target="https://www.ibexholds.com/collections/jugs/products/alpha-large-jugs-10" TargetMode="External"/><Relationship Id="rId123" Type="http://schemas.openxmlformats.org/officeDocument/2006/relationships/hyperlink" Target="https://www.ibexholds.com/collections/matala/products/alpha-medium-jugs-10" TargetMode="External"/><Relationship Id="rId122" Type="http://schemas.openxmlformats.org/officeDocument/2006/relationships/hyperlink" Target="https://www.ibexholds.com/collections/jugs/products/alpha-small-jugs-10" TargetMode="External"/><Relationship Id="rId95" Type="http://schemas.openxmlformats.org/officeDocument/2006/relationships/hyperlink" Target="https://ibexholds.com/products/beta-pinches-xx-large-ii-ube7376?_pos=1&amp;_sid=1f777f9a1&amp;_ss=r" TargetMode="External"/><Relationship Id="rId94" Type="http://schemas.openxmlformats.org/officeDocument/2006/relationships/hyperlink" Target="https://ibexholds.com/products/beta-roof-jugs-giga-i-ube7371?_pos=1&amp;_sid=d36b2b015&amp;_ss=r" TargetMode="External"/><Relationship Id="rId97" Type="http://schemas.openxmlformats.org/officeDocument/2006/relationships/hyperlink" Target="https://ibexholds.com/products/beta-f-tholds-medium-i-ube7364?_pos=1&amp;_sid=1f6761e3f&amp;_ss=r" TargetMode="External"/><Relationship Id="rId96" Type="http://schemas.openxmlformats.org/officeDocument/2006/relationships/hyperlink" Target="https://ibexholds.com/products/beta-roof-jugs-x-large-ube7377?_pos=1&amp;_sid=f56a092d1&amp;_ss=r" TargetMode="External"/><Relationship Id="rId11" Type="http://schemas.openxmlformats.org/officeDocument/2006/relationships/hyperlink" Target="https://www.ibexholds.com/collections/nisyros/products/copy-of-nisyros-giga-2" TargetMode="External"/><Relationship Id="rId99" Type="http://schemas.openxmlformats.org/officeDocument/2006/relationships/hyperlink" Target="https://ibexholds.com/products/beta-pinches-x-large-i-ube7672?_pos=1&amp;_sid=5c19b9c30&amp;_ss=r" TargetMode="External"/><Relationship Id="rId10" Type="http://schemas.openxmlformats.org/officeDocument/2006/relationships/hyperlink" Target="https://www.ibexholds.com/collections/nisyros/products/nisyros-giga-1" TargetMode="External"/><Relationship Id="rId98" Type="http://schemas.openxmlformats.org/officeDocument/2006/relationships/hyperlink" Target="https://ibexholds.com/products/betajugs-giga-i-ube7665?_pos=3&amp;_sid=ffef2694d&amp;_ss=r" TargetMode="External"/><Relationship Id="rId13" Type="http://schemas.openxmlformats.org/officeDocument/2006/relationships/hyperlink" Target="https://www.ibexholds.com/collections/dual-texture/products/nisyros-giga-4" TargetMode="External"/><Relationship Id="rId12" Type="http://schemas.openxmlformats.org/officeDocument/2006/relationships/hyperlink" Target="https://www.ibexholds.com/collections/dual-texture/products/nisyros-giga-3" TargetMode="External"/><Relationship Id="rId91" Type="http://schemas.openxmlformats.org/officeDocument/2006/relationships/hyperlink" Target="https://ibexholds.com/products/copy-of-alpha-pinch-giga-ual5029?_pos=1&amp;_sid=e2c16b216&amp;_ss=r" TargetMode="External"/><Relationship Id="rId90" Type="http://schemas.openxmlformats.org/officeDocument/2006/relationships/hyperlink" Target="https://www.ibexholds.com/collections/animals" TargetMode="External"/><Relationship Id="rId93" Type="http://schemas.openxmlformats.org/officeDocument/2006/relationships/hyperlink" Target="https://ibexholds.com/products/beta-roof-jugs-mega-i-ube7335?_pos=1&amp;_sid=9cde091f7&amp;_ss=r" TargetMode="External"/><Relationship Id="rId92" Type="http://schemas.openxmlformats.org/officeDocument/2006/relationships/hyperlink" Target="https://ibexholds.com/products/beta-pinches-mega-i-ube7328-1?_pos=1&amp;_sid=efc5d3386&amp;_ss=r" TargetMode="External"/><Relationship Id="rId118" Type="http://schemas.openxmlformats.org/officeDocument/2006/relationships/hyperlink" Target="http://www.ibexholds.com/collections/training/products/training-pins" TargetMode="External"/><Relationship Id="rId117" Type="http://schemas.openxmlformats.org/officeDocument/2006/relationships/hyperlink" Target="https://www.ibexholds.com/collections/training-gear-campus-holds/products/1-hemisphere-30-cm-pu" TargetMode="External"/><Relationship Id="rId116" Type="http://schemas.openxmlformats.org/officeDocument/2006/relationships/hyperlink" Target="http://www.ibexholds.com/collections/training/products/system-campus-hemispheres" TargetMode="External"/><Relationship Id="rId115" Type="http://schemas.openxmlformats.org/officeDocument/2006/relationships/hyperlink" Target="http://www.ibexholds.com/products/hemisphere-10-cm-pe-pu" TargetMode="External"/><Relationship Id="rId119" Type="http://schemas.openxmlformats.org/officeDocument/2006/relationships/hyperlink" Target="http://www.ibexholds.com/collections/training/products/training-balls" TargetMode="External"/><Relationship Id="rId15" Type="http://schemas.openxmlformats.org/officeDocument/2006/relationships/hyperlink" Target="https://www.ibexholds.com/collections/edges/products/nisyros-edges-small-bolt-on?variant=19387291041862" TargetMode="External"/><Relationship Id="rId110" Type="http://schemas.openxmlformats.org/officeDocument/2006/relationships/hyperlink" Target="https://www.ibexholds.com/collections/animals/products/animals-medium-pu" TargetMode="External"/><Relationship Id="rId14" Type="http://schemas.openxmlformats.org/officeDocument/2006/relationships/hyperlink" Target="https://www.ibexholds.com/collections/nisyros/products/nisyros-giga-5" TargetMode="External"/><Relationship Id="rId17" Type="http://schemas.openxmlformats.org/officeDocument/2006/relationships/hyperlink" Target="https://www.ibexholds.com/collections/edges/products/nisyros-edges-medium-1?variant=19387244773446" TargetMode="External"/><Relationship Id="rId16" Type="http://schemas.openxmlformats.org/officeDocument/2006/relationships/hyperlink" Target="https://www.ibexholds.com/collections/edges/products/nisyros-edges-small-screw-on?variant=19387314929734" TargetMode="External"/><Relationship Id="rId19" Type="http://schemas.openxmlformats.org/officeDocument/2006/relationships/hyperlink" Target="https://www.ibexholds.com/collections/nisyros/products/nisyros-edges-medium-3-pu" TargetMode="External"/><Relationship Id="rId114" Type="http://schemas.openxmlformats.org/officeDocument/2006/relationships/hyperlink" Target="http://www.ibexholds.com/collections/training/products/rockway-training-gear-campus-pu" TargetMode="External"/><Relationship Id="rId18" Type="http://schemas.openxmlformats.org/officeDocument/2006/relationships/hyperlink" Target="https://www.ibexholds.com/collections/edges/products/nisyros-edges-medium-2?variant=19387193622598" TargetMode="External"/><Relationship Id="rId113" Type="http://schemas.openxmlformats.org/officeDocument/2006/relationships/hyperlink" Target="https://www.ibexholds.com/collections/training" TargetMode="External"/><Relationship Id="rId112" Type="http://schemas.openxmlformats.org/officeDocument/2006/relationships/hyperlink" Target="https://ibexholds.com/products/numbers-jugs-l-i-7049?_pos=1&amp;_sid=490a0d030&amp;_ss=r" TargetMode="External"/><Relationship Id="rId111" Type="http://schemas.openxmlformats.org/officeDocument/2006/relationships/hyperlink" Target="https://ibexholds.com/products/alphabet-jugs-l-iii-uan7855?_pos=1&amp;_sid=b3e281ec3&amp;_ss=r" TargetMode="External"/><Relationship Id="rId84" Type="http://schemas.openxmlformats.org/officeDocument/2006/relationships/hyperlink" Target="https://ibexholds.com/products/alpha-slopers-large-ual7097?_pos=1&amp;_sid=e0a35c4cc&amp;_ss=r" TargetMode="External"/><Relationship Id="rId83" Type="http://schemas.openxmlformats.org/officeDocument/2006/relationships/hyperlink" Target="https://ibexholds.com/products/alpha-slopers-xl-ual7096?_pos=1&amp;_sid=0e07bf2b5&amp;_ss=r" TargetMode="External"/><Relationship Id="rId86" Type="http://schemas.openxmlformats.org/officeDocument/2006/relationships/hyperlink" Target="https://ibexholds.com/products/alpha-footholds-s-ual7162?_pos=1&amp;_sid=8d53a0562&amp;_ss=r" TargetMode="External"/><Relationship Id="rId85" Type="http://schemas.openxmlformats.org/officeDocument/2006/relationships/hyperlink" Target="https://ibexholds.com/products/alpha-jibs-s-ual7098?_pos=1&amp;_sid=6a7f9452b&amp;_ss=r" TargetMode="External"/><Relationship Id="rId88" Type="http://schemas.openxmlformats.org/officeDocument/2006/relationships/hyperlink" Target="https://ibexholds.com/products/alpha-slopers-xx-large-i-ual7323?_pos=1&amp;_sid=ca3115055&amp;_ss=r" TargetMode="External"/><Relationship Id="rId150" Type="http://schemas.openxmlformats.org/officeDocument/2006/relationships/hyperlink" Target="https://ibexholds.com/products/f-tholds-small-i-ebe8123?_pos=1&amp;_sid=5edcc3ed0&amp;_ss=r" TargetMode="External"/><Relationship Id="rId87" Type="http://schemas.openxmlformats.org/officeDocument/2006/relationships/hyperlink" Target="https://ibexholds.com/products/alpha-jugs-l-ii-ual7199?_pos=1&amp;_sid=67f1f4698&amp;_ss=r" TargetMode="External"/><Relationship Id="rId89" Type="http://schemas.openxmlformats.org/officeDocument/2006/relationships/hyperlink" Target="https://ibexholds.com/products/beta-pinches-mega-i-ube7334?_pos=1&amp;_sid=65e8f373a&amp;_ss=r" TargetMode="External"/><Relationship Id="rId80" Type="http://schemas.openxmlformats.org/officeDocument/2006/relationships/hyperlink" Target="https://ibexholds.com/products/alpha-slopers-medium-i-ual7673?_pos=1&amp;_sid=e9837a25c&amp;_ss=r" TargetMode="External"/><Relationship Id="rId82" Type="http://schemas.openxmlformats.org/officeDocument/2006/relationships/hyperlink" Target="https://ibexholds.com/products/alpha-slopers-xxl-ual7095?_pos=1&amp;_sid=cdd5e6365&amp;_ss=r" TargetMode="External"/><Relationship Id="rId81" Type="http://schemas.openxmlformats.org/officeDocument/2006/relationships/hyperlink" Target="https://ibexholds.com/products/alpha-slopers-mega-ual7083?_pos=1&amp;_sid=28b0cdeac&amp;_ss=r" TargetMode="External"/><Relationship Id="rId1" Type="http://schemas.openxmlformats.org/officeDocument/2006/relationships/hyperlink" Target="https://www.ibexholds.com/collections/nisyros" TargetMode="External"/><Relationship Id="rId2" Type="http://schemas.openxmlformats.org/officeDocument/2006/relationships/hyperlink" Target="https://www.ibexholds.com/collections/nisyros/products/nisyros-jugs-x-large-pu" TargetMode="External"/><Relationship Id="rId3" Type="http://schemas.openxmlformats.org/officeDocument/2006/relationships/hyperlink" Target="https://www.ibexholds.com/collections/pinches/products/nisyros-pinches-medium?variant=19387122352198" TargetMode="External"/><Relationship Id="rId149" Type="http://schemas.openxmlformats.org/officeDocument/2006/relationships/hyperlink" Target="https://ibexholds.com/products/beta-pinches-x-large-iii-ebe8122?_pos=1&amp;_sid=ab57fd64a&amp;_ss=r" TargetMode="External"/><Relationship Id="rId4" Type="http://schemas.openxmlformats.org/officeDocument/2006/relationships/hyperlink" Target="https://www.ibexholds.com/collections/nisyros/products/nisyros-pinches-large-pu" TargetMode="External"/><Relationship Id="rId148" Type="http://schemas.openxmlformats.org/officeDocument/2006/relationships/hyperlink" Target="https://ibexholds.com/products/beta-pinches-x-large-ii-ebe8121?_pos=1&amp;_sid=159c662e4&amp;_ss=r" TargetMode="External"/><Relationship Id="rId9" Type="http://schemas.openxmlformats.org/officeDocument/2006/relationships/hyperlink" Target="https://www.ibexholds.com/collections/dual-texture/products/nisyros-sloper-mega" TargetMode="External"/><Relationship Id="rId143" Type="http://schemas.openxmlformats.org/officeDocument/2006/relationships/hyperlink" Target="https://www.ibexholds.com/collections/animals" TargetMode="External"/><Relationship Id="rId142" Type="http://schemas.openxmlformats.org/officeDocument/2006/relationships/hyperlink" Target="https://ibexholds.com/products/alpha-jugs-xx-l-iii-eal6467?_pos=1&amp;_sid=ff6fe9db7&amp;_ss=r" TargetMode="External"/><Relationship Id="rId141" Type="http://schemas.openxmlformats.org/officeDocument/2006/relationships/hyperlink" Target="https://ibexholds.com/products/alpha-jugs-xl-i-eal6466?_pos=1&amp;_sid=dd567a3c1&amp;_ss=r" TargetMode="External"/><Relationship Id="rId140" Type="http://schemas.openxmlformats.org/officeDocument/2006/relationships/hyperlink" Target="http://www.ibexholds.com/collections/footholds/products/bigfootholds-pe" TargetMode="External"/><Relationship Id="rId5" Type="http://schemas.openxmlformats.org/officeDocument/2006/relationships/hyperlink" Target="https://www.ibexholds.com/collections/pinches/products/nisyros-pinches-x-large?variant=19386991116358" TargetMode="External"/><Relationship Id="rId147" Type="http://schemas.openxmlformats.org/officeDocument/2006/relationships/hyperlink" Target="https://ibexholds.com/products/beta-pinches-x-large-i-ube7672-1?_pos=1&amp;_sid=e7632e3e8&amp;_ss=r" TargetMode="External"/><Relationship Id="rId6" Type="http://schemas.openxmlformats.org/officeDocument/2006/relationships/hyperlink" Target="https://www.ibexholds.com/collections/nisyros/products/nisyros-pinches-x-large-2" TargetMode="External"/><Relationship Id="rId146" Type="http://schemas.openxmlformats.org/officeDocument/2006/relationships/hyperlink" Target="https://ibexholds.com/products/beta-f-tholds-medium-i-ube7664-copy?_pos=1&amp;_sid=5362546c4&amp;_ss=r" TargetMode="External"/><Relationship Id="rId7" Type="http://schemas.openxmlformats.org/officeDocument/2006/relationships/hyperlink" Target="https://www.ibexholds.com/collections/slopers/products/nisyros-slopers-x-large?variant=19387094040646" TargetMode="External"/><Relationship Id="rId145" Type="http://schemas.openxmlformats.org/officeDocument/2006/relationships/hyperlink" Target="https://ibexholds.com/products/beta-roof-jugs-x-large-ebe8117?_pos=1&amp;_sid=60ac78b0d&amp;_ss=r" TargetMode="External"/><Relationship Id="rId8" Type="http://schemas.openxmlformats.org/officeDocument/2006/relationships/hyperlink" Target="https://www.ibexholds.com/collections/nisyros/products/nisyros-slopers-x-large-pu" TargetMode="External"/><Relationship Id="rId144" Type="http://schemas.openxmlformats.org/officeDocument/2006/relationships/hyperlink" Target="https://ibexholds.com/products/beta-pinches-xx-large-ii-beta-ebe8116?_pos=1&amp;_sid=2b909a44b&amp;_ss=r" TargetMode="External"/><Relationship Id="rId73" Type="http://schemas.openxmlformats.org/officeDocument/2006/relationships/hyperlink" Target="https://ibexholds.com/products/alpha-jugs-s-ual6455?_pos=1&amp;_sid=f4a962781&amp;_ss=r" TargetMode="External"/><Relationship Id="rId72" Type="http://schemas.openxmlformats.org/officeDocument/2006/relationships/hyperlink" Target="https://ibexholds.com/products/alpha-pocket-xxl-ual6464?_pos=1&amp;_sid=da543b731&amp;_ss=r" TargetMode="External"/><Relationship Id="rId75" Type="http://schemas.openxmlformats.org/officeDocument/2006/relationships/hyperlink" Target="https://ibexholds.com/products/alpha-jugs-xl-ii-ual6457?_pos=1&amp;_sid=e24567e23&amp;_ss=r" TargetMode="External"/><Relationship Id="rId74" Type="http://schemas.openxmlformats.org/officeDocument/2006/relationships/hyperlink" Target="https://ibexholds.com/products/alpha-jugs-l-ual6480?_pos=1&amp;_sid=f25b85e6b&amp;_ss=r" TargetMode="External"/><Relationship Id="rId77" Type="http://schemas.openxmlformats.org/officeDocument/2006/relationships/hyperlink" Target="https://ibexholds.com/products/alpha-jug-xxl-ii-ual6458?_pos=1&amp;_sid=2f7abea90&amp;_ss=r" TargetMode="External"/><Relationship Id="rId76" Type="http://schemas.openxmlformats.org/officeDocument/2006/relationships/hyperlink" Target="https://ibexholds.com/products/copy-of-alpha-jugs-xl-iii-eal5038?_pos=1&amp;_sid=b583479cc&amp;_ss=r" TargetMode="External"/><Relationship Id="rId79" Type="http://schemas.openxmlformats.org/officeDocument/2006/relationships/hyperlink" Target="https://ibexholds.com/products/alpha-jugs-xl-iv-ual7671?_pos=1&amp;_sid=edb933583&amp;_ss=r" TargetMode="External"/><Relationship Id="rId78" Type="http://schemas.openxmlformats.org/officeDocument/2006/relationships/hyperlink" Target="https://ibexholds.com/products/alpha-jugs-m-ii-ual7670?_pos=1&amp;_sid=2db7444ed&amp;_ss=r" TargetMode="External"/><Relationship Id="rId71" Type="http://schemas.openxmlformats.org/officeDocument/2006/relationships/hyperlink" Target="https://ibexholds.com/products/alpha-pockets-xl-ual6463?_pos=1&amp;_sid=bb54b328a&amp;_ss=r" TargetMode="External"/><Relationship Id="rId70" Type="http://schemas.openxmlformats.org/officeDocument/2006/relationships/hyperlink" Target="https://ibexholds.com/products/alpha-pockets-l-ual6462?_pos=1&amp;_sid=ee091b813&amp;_ss=r" TargetMode="External"/><Relationship Id="rId139" Type="http://schemas.openxmlformats.org/officeDocument/2006/relationships/hyperlink" Target="https://www.ibexholds.com/collections/pockets/products/alpha-pocket-large" TargetMode="External"/><Relationship Id="rId138" Type="http://schemas.openxmlformats.org/officeDocument/2006/relationships/hyperlink" Target="https://www.ibexholds.com/collections/pockets/products/alpha-pockets-x-large-3" TargetMode="External"/><Relationship Id="rId137" Type="http://schemas.openxmlformats.org/officeDocument/2006/relationships/hyperlink" Target="https://www.ibexholds.com/collections/pockets/products/alpha-pockets-large" TargetMode="External"/><Relationship Id="rId132" Type="http://schemas.openxmlformats.org/officeDocument/2006/relationships/hyperlink" Target="http://www.ibexholds.com/collections/pinches/products/alien-pinches" TargetMode="External"/><Relationship Id="rId131" Type="http://schemas.openxmlformats.org/officeDocument/2006/relationships/hyperlink" Target="https://www.ibexholds.com/products/alpha-pinches-large?_pos=1&amp;_sid=ce206e6d0&amp;_ss=r" TargetMode="External"/><Relationship Id="rId130" Type="http://schemas.openxmlformats.org/officeDocument/2006/relationships/hyperlink" Target="https://www.ibexholds.com/collections/matala/products/alpha-pinches-medium" TargetMode="External"/><Relationship Id="rId136" Type="http://schemas.openxmlformats.org/officeDocument/2006/relationships/hyperlink" Target="https://www.ibexholds.com/collections/pockets/products/alpha-pockets-medium-10" TargetMode="External"/><Relationship Id="rId135" Type="http://schemas.openxmlformats.org/officeDocument/2006/relationships/hyperlink" Target="https://www.ibexholds.com/products/alpha-edges-crimps-medium" TargetMode="External"/><Relationship Id="rId134" Type="http://schemas.openxmlformats.org/officeDocument/2006/relationships/hyperlink" Target="https://www.ibexholds.com/collections/edges/products/edges-slopers-mega" TargetMode="External"/><Relationship Id="rId133" Type="http://schemas.openxmlformats.org/officeDocument/2006/relationships/hyperlink" Target="https://www.ibexholds.com/collections/pinches/products/pinches-x-large" TargetMode="External"/><Relationship Id="rId62" Type="http://schemas.openxmlformats.org/officeDocument/2006/relationships/hyperlink" Target="http://www.ibexholds.com/collections/jugs/products/honey-handles" TargetMode="External"/><Relationship Id="rId61" Type="http://schemas.openxmlformats.org/officeDocument/2006/relationships/hyperlink" Target="https://www.ibexholds.com/collections/matala/products/alpha-pockets-small" TargetMode="External"/><Relationship Id="rId64" Type="http://schemas.openxmlformats.org/officeDocument/2006/relationships/hyperlink" Target="https://www.ibexholds.com/collections/footholds/products/6b" TargetMode="External"/><Relationship Id="rId63" Type="http://schemas.openxmlformats.org/officeDocument/2006/relationships/hyperlink" Target="http://www.ibexholds.com/collections/footholds/products/footholds-screw-ons" TargetMode="External"/><Relationship Id="rId66" Type="http://schemas.openxmlformats.org/officeDocument/2006/relationships/hyperlink" Target="https://ibexholds.com/products/alpha-pinches-xs-ual6465?_pos=1&amp;_sid=f5979d1e3&amp;_ss=r" TargetMode="External"/><Relationship Id="rId172" Type="http://schemas.openxmlformats.org/officeDocument/2006/relationships/hyperlink" Target="http://www.ibexholds.com/products/hemisphere-12-cm-pe" TargetMode="External"/><Relationship Id="rId65" Type="http://schemas.openxmlformats.org/officeDocument/2006/relationships/hyperlink" Target="https://www.ibexholds.com/collections/small-50-140-cm3/products/copy-of-lobes-small-footholds" TargetMode="External"/><Relationship Id="rId171" Type="http://schemas.openxmlformats.org/officeDocument/2006/relationships/hyperlink" Target="http://www.ibexholds.com/products/hemisphere-10-cm-pe" TargetMode="External"/><Relationship Id="rId68" Type="http://schemas.openxmlformats.org/officeDocument/2006/relationships/hyperlink" Target="https://ibexholds.com/products/alpha-pinches-l-ii-6460?_pos=1&amp;_sid=77c8d5d66&amp;_ss=r" TargetMode="External"/><Relationship Id="rId170" Type="http://schemas.openxmlformats.org/officeDocument/2006/relationships/hyperlink" Target="http://www.ibexholds.com/products/hemisphere-8-pe" TargetMode="External"/><Relationship Id="rId67" Type="http://schemas.openxmlformats.org/officeDocument/2006/relationships/hyperlink" Target="https://ibexholds.com/products/alpha-pinches-m-ual6459?_pos=1&amp;_sid=c3bbc13f1&amp;_ss=r" TargetMode="External"/><Relationship Id="rId60" Type="http://schemas.openxmlformats.org/officeDocument/2006/relationships/hyperlink" Target="https://www.ibexholds.com/products/caveman-tools-pu?_pos=1&amp;_sid=5d6f11458&amp;_ss=r" TargetMode="External"/><Relationship Id="rId165" Type="http://schemas.openxmlformats.org/officeDocument/2006/relationships/hyperlink" Target="https://www.ibexholds.com/collections/footholds/products/droplets-barefootholds-screw-ons" TargetMode="External"/><Relationship Id="rId69" Type="http://schemas.openxmlformats.org/officeDocument/2006/relationships/hyperlink" Target="https://ibexholds.com/products/alpha-edges-crimps-m-ual6461?_pos=1&amp;_sid=fa6aa507c&amp;_ss=r" TargetMode="External"/><Relationship Id="rId164" Type="http://schemas.openxmlformats.org/officeDocument/2006/relationships/hyperlink" Target="https://www.ibexholds.com/collections/jugs/products/droplets-large-jugs" TargetMode="External"/><Relationship Id="rId163" Type="http://schemas.openxmlformats.org/officeDocument/2006/relationships/hyperlink" Target="http://www.ibexholds.com/collections/jugs/products/droplets-pe" TargetMode="External"/><Relationship Id="rId162" Type="http://schemas.openxmlformats.org/officeDocument/2006/relationships/hyperlink" Target="https://www.ibexholds.com/products/matala-footholds-pe?_pos=1&amp;_sid=1d8b37f28&amp;_ss=r" TargetMode="External"/><Relationship Id="rId169" Type="http://schemas.openxmlformats.org/officeDocument/2006/relationships/hyperlink" Target="https://ibexholds.com/products/numbers-jugs-l-i-7049?_pos=1&amp;_sid=490a0d030&amp;_ss=r" TargetMode="External"/><Relationship Id="rId168" Type="http://schemas.openxmlformats.org/officeDocument/2006/relationships/hyperlink" Target="https://ibexholds.com/collections/animals/products/alphabet-jugs-l-iii-708" TargetMode="External"/><Relationship Id="rId167" Type="http://schemas.openxmlformats.org/officeDocument/2006/relationships/hyperlink" Target="https://www.ibexholds.com/collections/jugs/products/animals-2" TargetMode="External"/><Relationship Id="rId166" Type="http://schemas.openxmlformats.org/officeDocument/2006/relationships/hyperlink" Target="http://www.ibexholds.com/collections/jugs/products/animals-1" TargetMode="External"/><Relationship Id="rId51" Type="http://schemas.openxmlformats.org/officeDocument/2006/relationships/hyperlink" Target="https://www.ibexholds.com/products/copy-of-alpha-crack-positive-pu?_pos=1&amp;_sid=5f193c031&amp;_ss=r" TargetMode="External"/><Relationship Id="rId50" Type="http://schemas.openxmlformats.org/officeDocument/2006/relationships/hyperlink" Target="https://www.ibexholds.com/products/alpha-giga-jug-2-pu?_pos=1&amp;_sid=afd4bbf24&amp;_ss=r" TargetMode="External"/><Relationship Id="rId53" Type="http://schemas.openxmlformats.org/officeDocument/2006/relationships/hyperlink" Target="https://www.ibexholds.com/collections/matala/products/alpha-pinches-large-pu-1" TargetMode="External"/><Relationship Id="rId52" Type="http://schemas.openxmlformats.org/officeDocument/2006/relationships/hyperlink" Target="https://www.ibexholds.com/products/alpha-crack-negative?_pos=2&amp;_sid=5f193c031&amp;_ss=r" TargetMode="External"/><Relationship Id="rId55" Type="http://schemas.openxmlformats.org/officeDocument/2006/relationships/hyperlink" Target="https://www.ibexholds.com/products/alpha-pinch-giga?_pos=1&amp;_sid=d845ec6b2&amp;_ss=r" TargetMode="External"/><Relationship Id="rId161" Type="http://schemas.openxmlformats.org/officeDocument/2006/relationships/hyperlink" Target="http://www.ibexholds.com/collections/jugs/products/matala-incuts" TargetMode="External"/><Relationship Id="rId54" Type="http://schemas.openxmlformats.org/officeDocument/2006/relationships/hyperlink" Target="https://www.ibexholds.com/collections/matala/products/alpha-pinches-x-large-pu" TargetMode="External"/><Relationship Id="rId160" Type="http://schemas.openxmlformats.org/officeDocument/2006/relationships/hyperlink" Target="http://www.ibexholds.com/collections/slopers/products/slopers-matalas-pe" TargetMode="External"/><Relationship Id="rId57" Type="http://schemas.openxmlformats.org/officeDocument/2006/relationships/hyperlink" Target="https://www.ibexholds.com/products/copy-of-alpha-edges-slopers-mega-pu?_pos=1&amp;_sid=02846ce5a&amp;_ss=r" TargetMode="External"/><Relationship Id="rId56" Type="http://schemas.openxmlformats.org/officeDocument/2006/relationships/hyperlink" Target="https://www.ibexholds.com/products/alpha-edges-slopers-giga?_pos=1&amp;_sid=596181e86&amp;_ss=r" TargetMode="External"/><Relationship Id="rId159" Type="http://schemas.openxmlformats.org/officeDocument/2006/relationships/hyperlink" Target="http://www.ibexholds.com/collections/jugs/products/matala-bombs" TargetMode="External"/><Relationship Id="rId59" Type="http://schemas.openxmlformats.org/officeDocument/2006/relationships/hyperlink" Target="http://www.ibexholds.com/collections/edges/products/on-the-edge" TargetMode="External"/><Relationship Id="rId154" Type="http://schemas.openxmlformats.org/officeDocument/2006/relationships/hyperlink" Target="https://ibexholds.com/products/roof-jugs-giga-iii-ube7785-copy?_pos=1&amp;_sid=7d3582153&amp;_ss=r" TargetMode="External"/><Relationship Id="rId58" Type="http://schemas.openxmlformats.org/officeDocument/2006/relationships/hyperlink" Target="http://www.ibexholds.com/collections/edges/products/sweeties" TargetMode="External"/><Relationship Id="rId153" Type="http://schemas.openxmlformats.org/officeDocument/2006/relationships/hyperlink" Target="https://ibexholds.com/products/roof-jugs-x-large-ii-ebe8127?_pos=1&amp;_sid=41eabdd08&amp;_ss=r" TargetMode="External"/><Relationship Id="rId152" Type="http://schemas.openxmlformats.org/officeDocument/2006/relationships/hyperlink" Target="https://ibexholds.com/products/roof-jugs-xx-large-i-ebe8126?_pos=1&amp;_sid=4f09d50d4&amp;_ss=r" TargetMode="External"/><Relationship Id="rId151" Type="http://schemas.openxmlformats.org/officeDocument/2006/relationships/hyperlink" Target="https://ibexholds.com/products/pockets-giga-i-ebe8125?_pos=2&amp;_sid=f9ce02cc0&amp;_ss=r" TargetMode="External"/><Relationship Id="rId158" Type="http://schemas.openxmlformats.org/officeDocument/2006/relationships/hyperlink" Target="http://www.ibexholds.com/collections/jugs/products/matala-roof-jugs-xl" TargetMode="External"/><Relationship Id="rId157" Type="http://schemas.openxmlformats.org/officeDocument/2006/relationships/hyperlink" Target="http://www.ibexholds.com/collections/jugs/products/matala-jugs-large" TargetMode="External"/><Relationship Id="rId156" Type="http://schemas.openxmlformats.org/officeDocument/2006/relationships/hyperlink" Target="http://www.ibexholds.com/collections/jugs/products/matala-jugs-medium" TargetMode="External"/><Relationship Id="rId155" Type="http://schemas.openxmlformats.org/officeDocument/2006/relationships/hyperlink" Target="http://www.ibexholds.com/collections/jugs/products/matala-mini-jugs" TargetMode="Externa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ibexholds.com/products/macros-m4-pockets?_pos=1&amp;_sid=2014e4451&amp;_ss=r" TargetMode="External"/><Relationship Id="rId10" Type="http://schemas.openxmlformats.org/officeDocument/2006/relationships/hyperlink" Target="https://ibexholds.com/products/macros-s4-pockets?_pos=1&amp;_sid=e31d2b998&amp;_ss=r" TargetMode="External"/><Relationship Id="rId13" Type="http://schemas.openxmlformats.org/officeDocument/2006/relationships/hyperlink" Target="https://ibexholds.com/products/alpha-macros-s5-piches?_pos=1&amp;_sid=e7b517e4a&amp;_ss=r" TargetMode="External"/><Relationship Id="rId12" Type="http://schemas.openxmlformats.org/officeDocument/2006/relationships/hyperlink" Target="https://ibexholds.com/products/macros-l4-pinches?_pos=1&amp;_sid=733283322&amp;_ss=r" TargetMode="External"/><Relationship Id="rId15" Type="http://schemas.openxmlformats.org/officeDocument/2006/relationships/hyperlink" Target="https://ibexholds.com/products/alpha-macros-l5-pinches?_pos=1&amp;_sid=64bfc30ed&amp;_ss=r" TargetMode="External"/><Relationship Id="rId14" Type="http://schemas.openxmlformats.org/officeDocument/2006/relationships/hyperlink" Target="https://ibexholds.com/products/alpha-macros-m5-pinches?_pos=1&amp;_sid=98647e4b3&amp;_ss=r" TargetMode="External"/><Relationship Id="rId17" Type="http://schemas.openxmlformats.org/officeDocument/2006/relationships/hyperlink" Target="https://ibexholds.com/products/alpha-macros-m3-jugs?_pos=1&amp;_sid=20c0031af&amp;_ss=r" TargetMode="External"/><Relationship Id="rId16" Type="http://schemas.openxmlformats.org/officeDocument/2006/relationships/hyperlink" Target="https://ibexholds.com/products/alpha-macros-s3-jugs?_pos=1&amp;_sid=98f132d32&amp;_ss=r" TargetMode="External"/><Relationship Id="rId19" Type="http://schemas.openxmlformats.org/officeDocument/2006/relationships/drawing" Target="../drawings/drawing3.xml"/><Relationship Id="rId18" Type="http://schemas.openxmlformats.org/officeDocument/2006/relationships/hyperlink" Target="https://ibexholds.com/products/alpha-macros-l3-jugs?_pos=1&amp;_sid=eed60f521&amp;_ss=r" TargetMode="External"/><Relationship Id="rId1" Type="http://schemas.openxmlformats.org/officeDocument/2006/relationships/hyperlink" Target="https://ibexholds.com/collections/macros-nisyros-fiberglass-polyester/products/macro-1-2" TargetMode="External"/><Relationship Id="rId2" Type="http://schemas.openxmlformats.org/officeDocument/2006/relationships/hyperlink" Target="https://ibexholds.com/products/macros-m3-jugs?_pos=1&amp;_sid=f15ce39f9&amp;_ss=r" TargetMode="External"/><Relationship Id="rId3" Type="http://schemas.openxmlformats.org/officeDocument/2006/relationships/hyperlink" Target="https://ibexholds.com/products/macros-l1-edges?_pos=1&amp;_sid=fe317ca73&amp;_ss=r" TargetMode="External"/><Relationship Id="rId4" Type="http://schemas.openxmlformats.org/officeDocument/2006/relationships/hyperlink" Target="https://ibexholds.com/products/macro-s2?_pos=1&amp;_sid=4dc3ffbae&amp;_ss=r" TargetMode="External"/><Relationship Id="rId9" Type="http://schemas.openxmlformats.org/officeDocument/2006/relationships/hyperlink" Target="https://ibexholds.com/products/macros-l3-jugs?_pos=2&amp;_sid=4d34304c7&amp;_ss=r" TargetMode="External"/><Relationship Id="rId5" Type="http://schemas.openxmlformats.org/officeDocument/2006/relationships/hyperlink" Target="https://ibexholds.com/products/macros-m2-slopers?_pos=1&amp;_sid=c88b9ca0d&amp;_ss=r" TargetMode="External"/><Relationship Id="rId6" Type="http://schemas.openxmlformats.org/officeDocument/2006/relationships/hyperlink" Target="https://ibexholds.com/products/macros-l2-slopers?_pos=1&amp;_sid=2fa2d5270&amp;_ss=r" TargetMode="External"/><Relationship Id="rId7" Type="http://schemas.openxmlformats.org/officeDocument/2006/relationships/hyperlink" Target="https://ibexholds.com/products/macro-s23?_pos=2&amp;_sid=53c778a56&amp;_ss=r" TargetMode="External"/><Relationship Id="rId8" Type="http://schemas.openxmlformats.org/officeDocument/2006/relationships/hyperlink" Target="https://ibexholds.com/products/copy-of-macros-s1-edges?_pos=2&amp;_sid=dfc023f8d&amp;_ss=r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5" width="11.38"/>
    <col customWidth="1" min="6" max="6" width="13.25"/>
    <col customWidth="1" min="7" max="7" width="12.25"/>
    <col customWidth="1" min="8" max="8" width="13.0"/>
    <col customWidth="1" min="9" max="10" width="11.38"/>
    <col customWidth="1" min="11" max="11" width="12.38"/>
    <col customWidth="1" min="12" max="12" width="13.25"/>
    <col customWidth="1" min="13" max="13" width="11.75"/>
    <col customWidth="1" min="14" max="15" width="11.38"/>
    <col customWidth="1" min="16" max="16" width="11.0"/>
    <col customWidth="1" min="17" max="17" width="13.38"/>
    <col customWidth="1" min="18" max="18" width="12.5"/>
    <col customWidth="1" min="19" max="34" width="11.38"/>
  </cols>
  <sheetData>
    <row r="1" ht="21.0" customHeight="1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ht="21.0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2"/>
    </row>
    <row r="3" ht="21.0" customHeight="1">
      <c r="A3" s="9"/>
      <c r="B3" s="10"/>
      <c r="C3" s="10"/>
      <c r="D3" s="10"/>
      <c r="E3" s="10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2"/>
    </row>
    <row r="4" ht="21.0" customHeight="1">
      <c r="A4" s="9"/>
      <c r="B4" s="10"/>
      <c r="C4" s="10"/>
      <c r="D4" s="10"/>
      <c r="E4" s="10"/>
      <c r="F4" s="16"/>
      <c r="R4" s="17"/>
      <c r="S4" s="9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2"/>
    </row>
    <row r="5" ht="21.0" customHeight="1">
      <c r="A5" s="9"/>
      <c r="B5" s="10"/>
      <c r="C5" s="10"/>
      <c r="D5" s="10"/>
      <c r="E5" s="10"/>
      <c r="F5" s="16"/>
      <c r="R5" s="17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"/>
    </row>
    <row r="6" ht="21.0" customHeight="1">
      <c r="A6" s="9"/>
      <c r="B6" s="10"/>
      <c r="C6" s="18"/>
      <c r="D6" s="10"/>
      <c r="E6" s="10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"/>
    </row>
    <row r="7" ht="21.0" customHeight="1">
      <c r="A7" s="9"/>
      <c r="B7" s="10"/>
      <c r="C7" s="18"/>
      <c r="D7" s="10"/>
      <c r="E7" s="10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2"/>
    </row>
    <row r="8" ht="21.0" customHeight="1">
      <c r="A8" s="9"/>
      <c r="B8" s="10"/>
      <c r="C8" s="18"/>
      <c r="D8" s="10"/>
      <c r="E8" s="10"/>
      <c r="F8" s="16"/>
      <c r="R8" s="17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2"/>
    </row>
    <row r="9" ht="21.0" customHeight="1">
      <c r="A9" s="9"/>
      <c r="B9" s="10"/>
      <c r="C9" s="10"/>
      <c r="D9" s="10"/>
      <c r="E9" s="10"/>
      <c r="F9" s="16"/>
      <c r="R9" s="17"/>
      <c r="S9" s="9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2"/>
    </row>
    <row r="10" ht="21.0" customHeight="1">
      <c r="A10" s="9"/>
      <c r="B10" s="10"/>
      <c r="C10" s="10"/>
      <c r="D10" s="10"/>
      <c r="E10" s="10"/>
      <c r="F10" s="16"/>
      <c r="R10" s="17"/>
      <c r="S10" s="9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</row>
    <row r="11" ht="21.0" customHeight="1">
      <c r="A11" s="9"/>
      <c r="B11" s="10"/>
      <c r="C11" s="10"/>
      <c r="D11" s="10"/>
      <c r="E11" s="10"/>
      <c r="F11" s="19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2"/>
    </row>
    <row r="12" ht="21.0" customHeight="1">
      <c r="A12" s="9"/>
      <c r="B12" s="10"/>
      <c r="C12" s="10"/>
      <c r="D12" s="10"/>
      <c r="E12" s="18"/>
      <c r="F12" s="22" t="s">
        <v>0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2"/>
    </row>
    <row r="13" ht="21.0" customHeight="1">
      <c r="A13" s="9"/>
      <c r="B13" s="10"/>
      <c r="C13" s="10"/>
      <c r="D13" s="10"/>
      <c r="E13" s="18"/>
      <c r="F13" s="25"/>
      <c r="G13" s="25"/>
      <c r="H13" s="25"/>
      <c r="I13" s="18"/>
      <c r="J13" s="18"/>
      <c r="K13" s="26"/>
      <c r="L13" s="26"/>
      <c r="M13" s="26"/>
      <c r="N13" s="18"/>
      <c r="O13" s="18"/>
      <c r="P13" s="26"/>
      <c r="Q13" s="26"/>
      <c r="R13" s="27"/>
      <c r="S13" s="9"/>
      <c r="T13" s="10"/>
      <c r="U13" s="28"/>
      <c r="V13" s="28"/>
      <c r="W13" s="28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2"/>
    </row>
    <row r="14" ht="21.0" customHeight="1">
      <c r="A14" s="9"/>
      <c r="B14" s="10"/>
      <c r="C14" s="10"/>
      <c r="D14" s="10"/>
      <c r="E14" s="29"/>
      <c r="F14" s="30" t="s">
        <v>1</v>
      </c>
      <c r="G14" s="31"/>
      <c r="H14" s="32"/>
      <c r="I14" s="33"/>
      <c r="J14" s="34"/>
      <c r="K14" s="30" t="s">
        <v>2</v>
      </c>
      <c r="L14" s="31"/>
      <c r="M14" s="32"/>
      <c r="N14" s="33"/>
      <c r="O14" s="34"/>
      <c r="P14" s="35" t="s">
        <v>3</v>
      </c>
      <c r="Q14" s="31"/>
      <c r="R14" s="32"/>
      <c r="S14" s="33"/>
      <c r="T14" s="34"/>
      <c r="U14" s="30" t="s">
        <v>4</v>
      </c>
      <c r="V14" s="31"/>
      <c r="W14" s="32"/>
      <c r="X14" s="33"/>
      <c r="Y14" s="10"/>
      <c r="Z14" s="10"/>
      <c r="AA14" s="10"/>
      <c r="AB14" s="10"/>
      <c r="AC14" s="10"/>
      <c r="AD14" s="10"/>
      <c r="AE14" s="10"/>
      <c r="AF14" s="10"/>
      <c r="AG14" s="10"/>
      <c r="AH14" s="12"/>
    </row>
    <row r="15" ht="21.0" customHeight="1">
      <c r="A15" s="9"/>
      <c r="B15" s="10"/>
      <c r="C15" s="10"/>
      <c r="D15" s="10"/>
      <c r="E15" s="34"/>
      <c r="F15" s="36" t="s">
        <v>5</v>
      </c>
      <c r="G15" s="32"/>
      <c r="H15" s="37" t="s">
        <v>6</v>
      </c>
      <c r="I15" s="33"/>
      <c r="J15" s="34"/>
      <c r="K15" s="36" t="s">
        <v>5</v>
      </c>
      <c r="L15" s="32"/>
      <c r="M15" s="37" t="s">
        <v>6</v>
      </c>
      <c r="N15" s="33"/>
      <c r="O15" s="34"/>
      <c r="P15" s="36" t="s">
        <v>5</v>
      </c>
      <c r="Q15" s="32"/>
      <c r="R15" s="37" t="s">
        <v>6</v>
      </c>
      <c r="S15" s="33"/>
      <c r="T15" s="34"/>
      <c r="U15" s="38" t="s">
        <v>7</v>
      </c>
      <c r="V15" s="32"/>
      <c r="W15" s="39" t="s">
        <v>8</v>
      </c>
      <c r="X15" s="33"/>
      <c r="Y15" s="10"/>
      <c r="Z15" s="10"/>
      <c r="AA15" s="10"/>
      <c r="AB15" s="10"/>
      <c r="AC15" s="10"/>
      <c r="AD15" s="10"/>
      <c r="AE15" s="10"/>
      <c r="AF15" s="10"/>
      <c r="AG15" s="10"/>
      <c r="AH15" s="12"/>
    </row>
    <row r="16" ht="21.0" customHeight="1">
      <c r="A16" s="9"/>
      <c r="B16" s="10"/>
      <c r="C16" s="10"/>
      <c r="D16" s="10"/>
      <c r="E16" s="34"/>
      <c r="F16" s="40">
        <f>K16+P16</f>
        <v>0</v>
      </c>
      <c r="G16" s="41"/>
      <c r="H16" s="42">
        <f>M16+R16</f>
        <v>0</v>
      </c>
      <c r="I16" s="33"/>
      <c r="J16" s="34"/>
      <c r="K16" s="40">
        <f>'IBEX CLIMBING HOLDS '!Z252</f>
        <v>0</v>
      </c>
      <c r="L16" s="41"/>
      <c r="M16" s="43">
        <f>'IBEX CLIMBING HOLDS '!AA252</f>
        <v>0</v>
      </c>
      <c r="N16" s="33"/>
      <c r="O16" s="34"/>
      <c r="P16" s="44">
        <f>' THERMOPLASTIC MACROS'!P51</f>
        <v>0</v>
      </c>
      <c r="Q16" s="41"/>
      <c r="R16" s="43">
        <f>' THERMOPLASTIC MACROS'!R51</f>
        <v>0</v>
      </c>
      <c r="S16" s="33"/>
      <c r="T16" s="34"/>
      <c r="U16" s="45"/>
      <c r="V16" s="41"/>
      <c r="W16" s="42">
        <f>H16-U16%*H16</f>
        <v>0</v>
      </c>
      <c r="X16" s="33"/>
      <c r="Y16" s="10"/>
      <c r="Z16" s="10"/>
      <c r="AA16" s="10"/>
      <c r="AB16" s="10"/>
      <c r="AC16" s="10"/>
      <c r="AD16" s="10"/>
      <c r="AE16" s="10"/>
      <c r="AF16" s="10"/>
      <c r="AG16" s="10"/>
      <c r="AH16" s="12"/>
    </row>
    <row r="17" ht="21.0" customHeight="1">
      <c r="A17" s="9"/>
      <c r="B17" s="10"/>
      <c r="C17" s="10"/>
      <c r="D17" s="10"/>
      <c r="E17" s="34"/>
      <c r="F17" s="46"/>
      <c r="G17" s="47"/>
      <c r="H17" s="48"/>
      <c r="I17" s="33"/>
      <c r="J17" s="34"/>
      <c r="K17" s="46"/>
      <c r="L17" s="47"/>
      <c r="M17" s="48"/>
      <c r="N17" s="33"/>
      <c r="O17" s="34"/>
      <c r="P17" s="46"/>
      <c r="Q17" s="47"/>
      <c r="R17" s="48"/>
      <c r="S17" s="33"/>
      <c r="T17" s="34"/>
      <c r="U17" s="46"/>
      <c r="V17" s="47"/>
      <c r="W17" s="48"/>
      <c r="X17" s="33"/>
      <c r="Y17" s="10"/>
      <c r="Z17" s="10"/>
      <c r="AA17" s="10"/>
      <c r="AB17" s="10"/>
      <c r="AC17" s="10"/>
      <c r="AD17" s="10"/>
      <c r="AE17" s="10"/>
      <c r="AF17" s="10"/>
      <c r="AG17" s="10"/>
      <c r="AH17" s="12"/>
    </row>
    <row r="18" ht="21.0" customHeight="1">
      <c r="A18" s="9"/>
      <c r="B18" s="10"/>
      <c r="C18" s="10"/>
      <c r="D18" s="10"/>
      <c r="E18" s="34"/>
      <c r="F18" s="49"/>
      <c r="G18" s="50"/>
      <c r="H18" s="51"/>
      <c r="I18" s="33"/>
      <c r="J18" s="34"/>
      <c r="K18" s="49"/>
      <c r="L18" s="50"/>
      <c r="M18" s="51"/>
      <c r="N18" s="33"/>
      <c r="O18" s="34"/>
      <c r="P18" s="49"/>
      <c r="Q18" s="50"/>
      <c r="R18" s="51"/>
      <c r="S18" s="33"/>
      <c r="T18" s="34"/>
      <c r="U18" s="49"/>
      <c r="V18" s="50"/>
      <c r="W18" s="51"/>
      <c r="X18" s="33"/>
      <c r="Y18" s="10"/>
      <c r="Z18" s="10"/>
      <c r="AA18" s="10"/>
      <c r="AB18" s="10"/>
      <c r="AC18" s="10"/>
      <c r="AD18" s="10"/>
      <c r="AE18" s="10"/>
      <c r="AF18" s="10"/>
      <c r="AG18" s="10"/>
      <c r="AH18" s="12"/>
    </row>
    <row r="19" ht="21.0" customHeight="1">
      <c r="A19" s="9"/>
      <c r="B19" s="10"/>
      <c r="C19" s="10"/>
      <c r="D19" s="10"/>
      <c r="E19" s="10"/>
      <c r="F19" s="52"/>
      <c r="G19" s="52"/>
      <c r="H19" s="53"/>
      <c r="I19" s="18"/>
      <c r="J19" s="18"/>
      <c r="K19" s="52"/>
      <c r="L19" s="52"/>
      <c r="M19" s="52"/>
      <c r="N19" s="18"/>
      <c r="O19" s="54"/>
      <c r="P19" s="52"/>
      <c r="Q19" s="52"/>
      <c r="R19" s="52"/>
      <c r="S19" s="10"/>
      <c r="T19" s="10"/>
      <c r="U19" s="55"/>
      <c r="V19" s="55"/>
      <c r="W19" s="55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2"/>
    </row>
    <row r="20" ht="21.0" customHeight="1">
      <c r="A20" s="9"/>
      <c r="B20" s="10"/>
      <c r="C20" s="10"/>
      <c r="D20" s="10"/>
      <c r="E20" s="18"/>
      <c r="F20" s="18"/>
      <c r="G20" s="18"/>
      <c r="H20" s="18"/>
      <c r="I20" s="18"/>
      <c r="J20" s="18"/>
      <c r="K20" s="54"/>
      <c r="L20" s="54"/>
      <c r="M20" s="54"/>
      <c r="N20" s="18"/>
      <c r="O20" s="18"/>
      <c r="P20" s="54"/>
      <c r="Q20" s="54"/>
      <c r="R20" s="54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2"/>
    </row>
    <row r="21" ht="21.0" customHeight="1">
      <c r="A21" s="9"/>
      <c r="B21" s="10"/>
      <c r="C21" s="10"/>
      <c r="D21" s="10"/>
      <c r="E21" s="18"/>
      <c r="F21" s="26"/>
      <c r="G21" s="26"/>
      <c r="H21" s="26"/>
      <c r="I21" s="18"/>
      <c r="J21" s="18"/>
      <c r="K21" s="56" t="s">
        <v>9</v>
      </c>
      <c r="L21" s="54"/>
      <c r="M21" s="54"/>
      <c r="N21" s="18"/>
      <c r="O21" s="18"/>
      <c r="P21" s="25"/>
      <c r="Q21" s="25"/>
      <c r="R21" s="2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2"/>
    </row>
    <row r="22" ht="21.0" customHeight="1">
      <c r="A22" s="9"/>
      <c r="B22" s="10"/>
      <c r="C22" s="10"/>
      <c r="D22" s="10"/>
      <c r="E22" s="29"/>
      <c r="F22" s="57" t="s">
        <v>10</v>
      </c>
      <c r="G22" s="31"/>
      <c r="H22" s="32"/>
      <c r="I22" s="58"/>
      <c r="J22" s="18"/>
      <c r="K22" s="25"/>
      <c r="L22" s="25"/>
      <c r="M22" s="25"/>
      <c r="N22" s="18"/>
      <c r="O22" s="29"/>
      <c r="P22" s="57" t="s">
        <v>11</v>
      </c>
      <c r="Q22" s="31"/>
      <c r="R22" s="32"/>
      <c r="S22" s="33"/>
      <c r="T22" s="10"/>
      <c r="U22" s="10"/>
      <c r="V22" s="59" t="s">
        <v>12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2"/>
    </row>
    <row r="23" ht="21.0" customHeight="1">
      <c r="A23" s="9"/>
      <c r="B23" s="10"/>
      <c r="C23" s="10"/>
      <c r="D23" s="10"/>
      <c r="E23" s="29"/>
      <c r="F23" s="60" t="s">
        <v>13</v>
      </c>
      <c r="G23" s="61">
        <f>'IBEX CLIMBING HOLDS '!BM252</f>
        <v>0</v>
      </c>
      <c r="H23" s="41"/>
      <c r="I23" s="58"/>
      <c r="J23" s="29"/>
      <c r="K23" s="62" t="s">
        <v>14</v>
      </c>
      <c r="L23" s="63"/>
      <c r="M23" s="41"/>
      <c r="N23" s="58"/>
      <c r="O23" s="29"/>
      <c r="P23" s="64" t="s">
        <v>15</v>
      </c>
      <c r="Q23" s="65">
        <f>'IBEX CLIMBING HOLDS '!AH252</f>
        <v>0</v>
      </c>
      <c r="R23" s="32"/>
      <c r="S23" s="33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2"/>
    </row>
    <row r="24" ht="21.0" customHeight="1">
      <c r="A24" s="9"/>
      <c r="B24" s="10"/>
      <c r="C24" s="10"/>
      <c r="D24" s="10"/>
      <c r="E24" s="29"/>
      <c r="F24" s="51"/>
      <c r="G24" s="49"/>
      <c r="H24" s="50"/>
      <c r="I24" s="58"/>
      <c r="J24" s="29"/>
      <c r="K24" s="49"/>
      <c r="L24" s="66"/>
      <c r="M24" s="50"/>
      <c r="N24" s="58"/>
      <c r="O24" s="29"/>
      <c r="P24" s="64" t="s">
        <v>16</v>
      </c>
      <c r="Q24" s="65">
        <f>'IBEX CLIMBING HOLDS '!AI252</f>
        <v>0</v>
      </c>
      <c r="R24" s="32"/>
      <c r="S24" s="33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2"/>
    </row>
    <row r="25" ht="21.0" customHeight="1">
      <c r="A25" s="9"/>
      <c r="B25" s="10"/>
      <c r="C25" s="10"/>
      <c r="D25" s="10"/>
      <c r="E25" s="29"/>
      <c r="F25" s="60" t="s">
        <v>17</v>
      </c>
      <c r="G25" s="61">
        <f>'IBEX CLIMBING HOLDS '!BN252</f>
        <v>0</v>
      </c>
      <c r="H25" s="41"/>
      <c r="I25" s="58"/>
      <c r="J25" s="29"/>
      <c r="K25" s="67">
        <f>'IBEX CLIMBING HOLDS '!Y252+' THERMOPLASTIC MACROS'!O51</f>
        <v>0</v>
      </c>
      <c r="L25" s="63"/>
      <c r="M25" s="41"/>
      <c r="N25" s="58"/>
      <c r="O25" s="29"/>
      <c r="P25" s="64" t="s">
        <v>18</v>
      </c>
      <c r="Q25" s="65">
        <f>'IBEX CLIMBING HOLDS '!AJ252</f>
        <v>0</v>
      </c>
      <c r="R25" s="32"/>
      <c r="S25" s="33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2"/>
    </row>
    <row r="26" ht="21.0" customHeight="1">
      <c r="A26" s="9"/>
      <c r="B26" s="10"/>
      <c r="C26" s="10"/>
      <c r="D26" s="10"/>
      <c r="E26" s="29"/>
      <c r="F26" s="51"/>
      <c r="G26" s="49"/>
      <c r="H26" s="50"/>
      <c r="I26" s="58"/>
      <c r="J26" s="29"/>
      <c r="K26" s="49"/>
      <c r="L26" s="66"/>
      <c r="M26" s="50"/>
      <c r="N26" s="58"/>
      <c r="O26" s="29"/>
      <c r="P26" s="64" t="s">
        <v>19</v>
      </c>
      <c r="Q26" s="65">
        <f>'IBEX CLIMBING HOLDS '!AK252</f>
        <v>0</v>
      </c>
      <c r="R26" s="32"/>
      <c r="S26" s="33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2"/>
    </row>
    <row r="27" ht="21.0" customHeight="1">
      <c r="A27" s="9"/>
      <c r="B27" s="10"/>
      <c r="C27" s="10"/>
      <c r="D27" s="10"/>
      <c r="E27" s="29"/>
      <c r="F27" s="60" t="s">
        <v>20</v>
      </c>
      <c r="G27" s="61">
        <f>'IBEX CLIMBING HOLDS '!BO252</f>
        <v>0</v>
      </c>
      <c r="H27" s="41"/>
      <c r="I27" s="58"/>
      <c r="J27" s="18"/>
      <c r="K27" s="68"/>
      <c r="L27" s="68"/>
      <c r="M27" s="68"/>
      <c r="N27" s="18"/>
      <c r="O27" s="29"/>
      <c r="P27" s="64" t="s">
        <v>21</v>
      </c>
      <c r="Q27" s="65">
        <f>'IBEX CLIMBING HOLDS '!AL252</f>
        <v>0</v>
      </c>
      <c r="R27" s="32"/>
      <c r="S27" s="33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2"/>
    </row>
    <row r="28" ht="21.0" customHeight="1">
      <c r="A28" s="9"/>
      <c r="B28" s="10"/>
      <c r="C28" s="10"/>
      <c r="D28" s="10"/>
      <c r="E28" s="29"/>
      <c r="F28" s="51"/>
      <c r="G28" s="49"/>
      <c r="H28" s="50"/>
      <c r="I28" s="58"/>
      <c r="J28" s="29"/>
      <c r="K28" s="69" t="s">
        <v>22</v>
      </c>
      <c r="L28" s="63"/>
      <c r="M28" s="41"/>
      <c r="N28" s="58"/>
      <c r="O28" s="29"/>
      <c r="P28" s="64" t="s">
        <v>23</v>
      </c>
      <c r="Q28" s="65">
        <f>'IBEX CLIMBING HOLDS '!AM252</f>
        <v>0</v>
      </c>
      <c r="R28" s="32"/>
      <c r="S28" s="33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2"/>
    </row>
    <row r="29" ht="21.0" customHeight="1">
      <c r="A29" s="9"/>
      <c r="B29" s="10"/>
      <c r="C29" s="10"/>
      <c r="D29" s="10"/>
      <c r="E29" s="29"/>
      <c r="F29" s="60" t="s">
        <v>24</v>
      </c>
      <c r="G29" s="61">
        <f>'IBEX CLIMBING HOLDS '!BP252</f>
        <v>0</v>
      </c>
      <c r="H29" s="41"/>
      <c r="I29" s="58"/>
      <c r="J29" s="29"/>
      <c r="K29" s="49"/>
      <c r="L29" s="66"/>
      <c r="M29" s="50"/>
      <c r="N29" s="58"/>
      <c r="O29" s="29"/>
      <c r="P29" s="64" t="s">
        <v>25</v>
      </c>
      <c r="Q29" s="65">
        <f>'IBEX CLIMBING HOLDS '!AN252</f>
        <v>0</v>
      </c>
      <c r="R29" s="32"/>
      <c r="S29" s="33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2"/>
    </row>
    <row r="30" ht="21.0" customHeight="1">
      <c r="A30" s="9"/>
      <c r="B30" s="10"/>
      <c r="C30" s="10"/>
      <c r="D30" s="10"/>
      <c r="E30" s="29"/>
      <c r="F30" s="51"/>
      <c r="G30" s="49"/>
      <c r="H30" s="50"/>
      <c r="I30" s="58"/>
      <c r="J30" s="29"/>
      <c r="K30" s="67">
        <f>K16</f>
        <v>0</v>
      </c>
      <c r="L30" s="63"/>
      <c r="M30" s="41"/>
      <c r="N30" s="58"/>
      <c r="O30" s="29"/>
      <c r="P30" s="64" t="s">
        <v>26</v>
      </c>
      <c r="Q30" s="65">
        <f>'IBEX CLIMBING HOLDS '!AO252</f>
        <v>0</v>
      </c>
      <c r="R30" s="32"/>
      <c r="S30" s="33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2"/>
    </row>
    <row r="31" ht="21.0" customHeight="1">
      <c r="A31" s="9"/>
      <c r="B31" s="10"/>
      <c r="C31" s="10"/>
      <c r="D31" s="10"/>
      <c r="E31" s="29"/>
      <c r="F31" s="60" t="s">
        <v>27</v>
      </c>
      <c r="G31" s="61">
        <f>'IBEX CLIMBING HOLDS '!BQ252</f>
        <v>0</v>
      </c>
      <c r="H31" s="41"/>
      <c r="I31" s="58"/>
      <c r="J31" s="29"/>
      <c r="K31" s="49"/>
      <c r="L31" s="66"/>
      <c r="M31" s="50"/>
      <c r="N31" s="58"/>
      <c r="O31" s="29"/>
      <c r="P31" s="64" t="s">
        <v>28</v>
      </c>
      <c r="Q31" s="65">
        <f>'IBEX CLIMBING HOLDS '!AP252</f>
        <v>0</v>
      </c>
      <c r="R31" s="32"/>
      <c r="S31" s="33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2"/>
    </row>
    <row r="32" ht="21.0" customHeight="1">
      <c r="A32" s="9"/>
      <c r="B32" s="10"/>
      <c r="C32" s="10"/>
      <c r="D32" s="10"/>
      <c r="E32" s="34"/>
      <c r="F32" s="51"/>
      <c r="G32" s="49"/>
      <c r="H32" s="50"/>
      <c r="I32" s="70"/>
      <c r="J32" s="54"/>
      <c r="K32" s="68"/>
      <c r="L32" s="68"/>
      <c r="M32" s="68"/>
      <c r="N32" s="54"/>
      <c r="O32" s="71"/>
      <c r="P32" s="64" t="s">
        <v>29</v>
      </c>
      <c r="Q32" s="65">
        <f>'IBEX CLIMBING HOLDS '!AQ252</f>
        <v>0</v>
      </c>
      <c r="R32" s="32"/>
      <c r="S32" s="33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2"/>
    </row>
    <row r="33" ht="21.0" customHeight="1">
      <c r="A33" s="9"/>
      <c r="B33" s="10"/>
      <c r="C33" s="10"/>
      <c r="D33" s="10"/>
      <c r="E33" s="34"/>
      <c r="F33" s="60" t="s">
        <v>30</v>
      </c>
      <c r="G33" s="61">
        <f>'IBEX CLIMBING HOLDS '!BR252</f>
        <v>0</v>
      </c>
      <c r="H33" s="41"/>
      <c r="I33" s="70"/>
      <c r="J33" s="71"/>
      <c r="K33" s="62" t="s">
        <v>31</v>
      </c>
      <c r="L33" s="63"/>
      <c r="M33" s="41"/>
      <c r="N33" s="70"/>
      <c r="O33" s="71"/>
      <c r="P33" s="64" t="s">
        <v>32</v>
      </c>
      <c r="Q33" s="65">
        <f>'IBEX CLIMBING HOLDS '!AR252</f>
        <v>0</v>
      </c>
      <c r="R33" s="32"/>
      <c r="S33" s="33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2"/>
    </row>
    <row r="34" ht="21.0" customHeight="1">
      <c r="A34" s="9"/>
      <c r="B34" s="10"/>
      <c r="C34" s="10"/>
      <c r="D34" s="10"/>
      <c r="E34" s="34"/>
      <c r="F34" s="51"/>
      <c r="G34" s="49"/>
      <c r="H34" s="50"/>
      <c r="I34" s="70"/>
      <c r="J34" s="71"/>
      <c r="K34" s="49"/>
      <c r="L34" s="66"/>
      <c r="M34" s="50"/>
      <c r="N34" s="70"/>
      <c r="O34" s="71"/>
      <c r="P34" s="64" t="s">
        <v>33</v>
      </c>
      <c r="Q34" s="65">
        <f>'IBEX CLIMBING HOLDS '!AT252</f>
        <v>0</v>
      </c>
      <c r="R34" s="32"/>
      <c r="S34" s="33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2"/>
    </row>
    <row r="35" ht="21.0" customHeight="1">
      <c r="A35" s="9"/>
      <c r="B35" s="10"/>
      <c r="C35" s="10"/>
      <c r="D35" s="10"/>
      <c r="E35" s="34"/>
      <c r="F35" s="60" t="s">
        <v>34</v>
      </c>
      <c r="G35" s="61">
        <f>'IBEX CLIMBING HOLDS '!BS252</f>
        <v>0</v>
      </c>
      <c r="H35" s="41"/>
      <c r="I35" s="70"/>
      <c r="J35" s="71"/>
      <c r="K35" s="67">
        <f>'IBEX CLIMBING HOLDS '!AD252+' THERMOPLASTIC MACROS'!Q51</f>
        <v>0</v>
      </c>
      <c r="L35" s="63"/>
      <c r="M35" s="41"/>
      <c r="N35" s="70"/>
      <c r="O35" s="71"/>
      <c r="P35" s="64" t="s">
        <v>35</v>
      </c>
      <c r="Q35" s="65">
        <f>'IBEX CLIMBING HOLDS '!AU252</f>
        <v>0</v>
      </c>
      <c r="R35" s="32"/>
      <c r="S35" s="33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2"/>
    </row>
    <row r="36" ht="21.0" customHeight="1">
      <c r="A36" s="9"/>
      <c r="B36" s="10"/>
      <c r="C36" s="10"/>
      <c r="D36" s="10"/>
      <c r="E36" s="34"/>
      <c r="F36" s="51"/>
      <c r="G36" s="49"/>
      <c r="H36" s="50"/>
      <c r="I36" s="70"/>
      <c r="J36" s="71"/>
      <c r="K36" s="49"/>
      <c r="L36" s="66"/>
      <c r="M36" s="50"/>
      <c r="N36" s="70"/>
      <c r="O36" s="71"/>
      <c r="P36" s="64" t="s">
        <v>36</v>
      </c>
      <c r="Q36" s="65">
        <f>'IBEX CLIMBING HOLDS '!AV252</f>
        <v>0</v>
      </c>
      <c r="R36" s="32"/>
      <c r="S36" s="33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2"/>
    </row>
    <row r="37" ht="21.0" customHeight="1">
      <c r="A37" s="9"/>
      <c r="B37" s="10"/>
      <c r="C37" s="10"/>
      <c r="D37" s="10"/>
      <c r="E37" s="10"/>
      <c r="F37" s="52"/>
      <c r="G37" s="52"/>
      <c r="H37" s="52"/>
      <c r="I37" s="54"/>
      <c r="J37" s="54"/>
      <c r="K37" s="52"/>
      <c r="L37" s="52"/>
      <c r="M37" s="52"/>
      <c r="N37" s="54"/>
      <c r="O37" s="54"/>
      <c r="P37" s="52"/>
      <c r="Q37" s="52"/>
      <c r="R37" s="52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2"/>
    </row>
    <row r="38" ht="21.0" customHeight="1">
      <c r="A38" s="9"/>
      <c r="B38" s="10"/>
      <c r="C38" s="10"/>
      <c r="D38" s="10"/>
      <c r="E38" s="10"/>
      <c r="F38" s="25"/>
      <c r="G38" s="25"/>
      <c r="H38" s="25"/>
      <c r="I38" s="54"/>
      <c r="J38" s="54"/>
      <c r="K38" s="25"/>
      <c r="L38" s="25"/>
      <c r="M38" s="25"/>
      <c r="N38" s="25"/>
      <c r="O38" s="25"/>
      <c r="P38" s="25"/>
      <c r="Q38" s="25"/>
      <c r="R38" s="25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2"/>
    </row>
    <row r="39" ht="21.0" customHeight="1">
      <c r="A39" s="9"/>
      <c r="B39" s="10"/>
      <c r="C39" s="10"/>
      <c r="D39" s="10"/>
      <c r="E39" s="34"/>
      <c r="F39" s="57" t="s">
        <v>37</v>
      </c>
      <c r="G39" s="31"/>
      <c r="H39" s="32"/>
      <c r="I39" s="72"/>
      <c r="J39" s="73"/>
      <c r="K39" s="74" t="s">
        <v>38</v>
      </c>
      <c r="L39" s="31"/>
      <c r="M39" s="31"/>
      <c r="N39" s="31"/>
      <c r="O39" s="31"/>
      <c r="P39" s="31"/>
      <c r="Q39" s="31"/>
      <c r="R39" s="32"/>
      <c r="S39" s="33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2"/>
    </row>
    <row r="40" ht="21.0" customHeight="1">
      <c r="A40" s="9"/>
      <c r="B40" s="10"/>
      <c r="C40" s="10"/>
      <c r="D40" s="10"/>
      <c r="E40" s="34"/>
      <c r="F40" s="75" t="s">
        <v>39</v>
      </c>
      <c r="G40" s="63"/>
      <c r="H40" s="41"/>
      <c r="I40" s="72"/>
      <c r="J40" s="73"/>
      <c r="K40" s="76" t="s">
        <v>40</v>
      </c>
      <c r="L40" s="63"/>
      <c r="M40" s="63"/>
      <c r="N40" s="63"/>
      <c r="O40" s="63"/>
      <c r="P40" s="63"/>
      <c r="Q40" s="63"/>
      <c r="R40" s="41"/>
      <c r="S40" s="33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2"/>
    </row>
    <row r="41" ht="21.0" customHeight="1">
      <c r="A41" s="9"/>
      <c r="B41" s="10"/>
      <c r="C41" s="10"/>
      <c r="D41" s="10"/>
      <c r="E41" s="34"/>
      <c r="F41" s="49"/>
      <c r="G41" s="66"/>
      <c r="H41" s="50"/>
      <c r="I41" s="77"/>
      <c r="J41" s="78"/>
      <c r="K41" s="46"/>
      <c r="R41" s="47"/>
      <c r="S41" s="33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2"/>
    </row>
    <row r="42" ht="21.0" customHeight="1">
      <c r="A42" s="9"/>
      <c r="B42" s="10"/>
      <c r="C42" s="10"/>
      <c r="D42" s="10"/>
      <c r="E42" s="34"/>
      <c r="F42" s="79" t="s">
        <v>41</v>
      </c>
      <c r="G42" s="63"/>
      <c r="H42" s="41"/>
      <c r="I42" s="77"/>
      <c r="J42" s="78"/>
      <c r="K42" s="46"/>
      <c r="R42" s="47"/>
      <c r="S42" s="33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2"/>
    </row>
    <row r="43" ht="21.0" customHeight="1">
      <c r="A43" s="9"/>
      <c r="B43" s="10"/>
      <c r="C43" s="10"/>
      <c r="D43" s="10"/>
      <c r="E43" s="34"/>
      <c r="F43" s="49"/>
      <c r="G43" s="66"/>
      <c r="H43" s="50"/>
      <c r="I43" s="77"/>
      <c r="J43" s="78"/>
      <c r="K43" s="46"/>
      <c r="R43" s="47"/>
      <c r="S43" s="33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2"/>
    </row>
    <row r="44" ht="21.0" customHeight="1">
      <c r="A44" s="9"/>
      <c r="B44" s="10"/>
      <c r="C44" s="10"/>
      <c r="D44" s="10"/>
      <c r="E44" s="34"/>
      <c r="F44" s="79" t="s">
        <v>42</v>
      </c>
      <c r="G44" s="63"/>
      <c r="H44" s="41"/>
      <c r="I44" s="77"/>
      <c r="J44" s="78"/>
      <c r="K44" s="46"/>
      <c r="R44" s="47"/>
      <c r="S44" s="33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2"/>
    </row>
    <row r="45" ht="21.0" customHeight="1">
      <c r="A45" s="9"/>
      <c r="B45" s="10"/>
      <c r="C45" s="10"/>
      <c r="D45" s="10"/>
      <c r="E45" s="34"/>
      <c r="F45" s="49"/>
      <c r="G45" s="66"/>
      <c r="H45" s="50"/>
      <c r="I45" s="77"/>
      <c r="J45" s="78"/>
      <c r="K45" s="49"/>
      <c r="L45" s="66"/>
      <c r="M45" s="66"/>
      <c r="N45" s="66"/>
      <c r="O45" s="66"/>
      <c r="P45" s="66"/>
      <c r="Q45" s="66"/>
      <c r="R45" s="50"/>
      <c r="S45" s="33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2"/>
    </row>
    <row r="46" ht="21.0" customHeight="1">
      <c r="A46" s="9"/>
      <c r="B46" s="10"/>
      <c r="C46" s="10"/>
      <c r="D46" s="10"/>
      <c r="E46" s="10"/>
      <c r="F46" s="80"/>
      <c r="G46" s="80"/>
      <c r="H46" s="80"/>
      <c r="I46" s="81"/>
      <c r="J46" s="81"/>
      <c r="K46" s="82"/>
      <c r="L46" s="82"/>
      <c r="M46" s="82"/>
      <c r="N46" s="82"/>
      <c r="O46" s="82"/>
      <c r="P46" s="82"/>
      <c r="Q46" s="82"/>
      <c r="R46" s="83"/>
      <c r="S46" s="84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2"/>
    </row>
    <row r="47" ht="21.0" customHeight="1">
      <c r="A47" s="9"/>
      <c r="B47" s="10"/>
      <c r="C47" s="10"/>
      <c r="D47" s="10"/>
      <c r="E47" s="10"/>
      <c r="F47" s="85"/>
      <c r="G47" s="85"/>
      <c r="H47" s="85"/>
      <c r="I47" s="85"/>
      <c r="J47" s="85"/>
      <c r="K47" s="86"/>
      <c r="L47" s="86"/>
      <c r="M47" s="86"/>
      <c r="N47" s="86"/>
      <c r="O47" s="86"/>
      <c r="P47" s="86"/>
      <c r="Q47" s="86"/>
      <c r="R47" s="87"/>
      <c r="S47" s="84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2"/>
    </row>
    <row r="48" ht="21.0" customHeight="1">
      <c r="A48" s="9"/>
      <c r="B48" s="10"/>
      <c r="C48" s="10"/>
      <c r="D48" s="10"/>
      <c r="E48" s="34"/>
      <c r="F48" s="88"/>
      <c r="G48" s="89"/>
      <c r="H48" s="90" t="s">
        <v>43</v>
      </c>
      <c r="I48" s="31"/>
      <c r="J48" s="31"/>
      <c r="K48" s="31"/>
      <c r="L48" s="32"/>
      <c r="M48" s="88"/>
      <c r="N48" s="90" t="s">
        <v>44</v>
      </c>
      <c r="O48" s="31"/>
      <c r="P48" s="31"/>
      <c r="Q48" s="31"/>
      <c r="R48" s="32"/>
      <c r="S48" s="33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2"/>
    </row>
    <row r="49" ht="21.0" customHeight="1">
      <c r="A49" s="9"/>
      <c r="B49" s="10"/>
      <c r="C49" s="10"/>
      <c r="D49" s="10"/>
      <c r="E49" s="34"/>
      <c r="F49" s="91" t="s">
        <v>45</v>
      </c>
      <c r="G49" s="32"/>
      <c r="H49" s="92"/>
      <c r="I49" s="31"/>
      <c r="J49" s="31"/>
      <c r="K49" s="31"/>
      <c r="L49" s="32"/>
      <c r="M49" s="92"/>
      <c r="N49" s="31"/>
      <c r="O49" s="31"/>
      <c r="P49" s="31"/>
      <c r="Q49" s="31"/>
      <c r="R49" s="32"/>
      <c r="S49" s="33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2"/>
    </row>
    <row r="50" ht="21.0" customHeight="1">
      <c r="A50" s="9"/>
      <c r="B50" s="10"/>
      <c r="C50" s="10"/>
      <c r="D50" s="10"/>
      <c r="E50" s="34"/>
      <c r="F50" s="91" t="s">
        <v>46</v>
      </c>
      <c r="G50" s="32"/>
      <c r="H50" s="92"/>
      <c r="I50" s="31"/>
      <c r="J50" s="31"/>
      <c r="K50" s="31"/>
      <c r="L50" s="32"/>
      <c r="M50" s="92"/>
      <c r="N50" s="31"/>
      <c r="O50" s="31"/>
      <c r="P50" s="31"/>
      <c r="Q50" s="31"/>
      <c r="R50" s="32"/>
      <c r="S50" s="33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2"/>
    </row>
    <row r="51" ht="21.0" customHeight="1">
      <c r="A51" s="9"/>
      <c r="B51" s="10"/>
      <c r="C51" s="10"/>
      <c r="D51" s="10"/>
      <c r="E51" s="34"/>
      <c r="F51" s="91" t="s">
        <v>47</v>
      </c>
      <c r="G51" s="32"/>
      <c r="H51" s="92"/>
      <c r="I51" s="31"/>
      <c r="J51" s="31"/>
      <c r="K51" s="31"/>
      <c r="L51" s="32"/>
      <c r="M51" s="92"/>
      <c r="N51" s="31"/>
      <c r="O51" s="31"/>
      <c r="P51" s="31"/>
      <c r="Q51" s="31"/>
      <c r="R51" s="32"/>
      <c r="S51" s="33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2"/>
    </row>
    <row r="52" ht="21.0" customHeight="1">
      <c r="A52" s="9"/>
      <c r="B52" s="10"/>
      <c r="C52" s="10"/>
      <c r="D52" s="10"/>
      <c r="E52" s="34"/>
      <c r="F52" s="91" t="s">
        <v>48</v>
      </c>
      <c r="G52" s="32"/>
      <c r="H52" s="92"/>
      <c r="I52" s="31"/>
      <c r="J52" s="31"/>
      <c r="K52" s="31"/>
      <c r="L52" s="32"/>
      <c r="M52" s="92"/>
      <c r="N52" s="31"/>
      <c r="O52" s="31"/>
      <c r="P52" s="31"/>
      <c r="Q52" s="31"/>
      <c r="R52" s="32"/>
      <c r="S52" s="33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2"/>
    </row>
    <row r="53" ht="21.0" customHeight="1">
      <c r="A53" s="9"/>
      <c r="B53" s="10"/>
      <c r="C53" s="10"/>
      <c r="D53" s="10"/>
      <c r="E53" s="34"/>
      <c r="F53" s="91" t="s">
        <v>49</v>
      </c>
      <c r="G53" s="32"/>
      <c r="H53" s="92"/>
      <c r="I53" s="31"/>
      <c r="J53" s="31"/>
      <c r="K53" s="31"/>
      <c r="L53" s="32"/>
      <c r="M53" s="92"/>
      <c r="N53" s="31"/>
      <c r="O53" s="31"/>
      <c r="P53" s="31"/>
      <c r="Q53" s="31"/>
      <c r="R53" s="32"/>
      <c r="S53" s="33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2"/>
    </row>
    <row r="54" ht="21.0" customHeight="1">
      <c r="A54" s="9"/>
      <c r="B54" s="10"/>
      <c r="C54" s="10"/>
      <c r="D54" s="10"/>
      <c r="E54" s="34"/>
      <c r="F54" s="91" t="s">
        <v>50</v>
      </c>
      <c r="G54" s="32"/>
      <c r="H54" s="92"/>
      <c r="I54" s="31"/>
      <c r="J54" s="31"/>
      <c r="K54" s="31"/>
      <c r="L54" s="32"/>
      <c r="M54" s="92"/>
      <c r="N54" s="31"/>
      <c r="O54" s="31"/>
      <c r="P54" s="31"/>
      <c r="Q54" s="31"/>
      <c r="R54" s="32"/>
      <c r="S54" s="33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2"/>
    </row>
    <row r="55" ht="21.0" customHeight="1">
      <c r="A55" s="93"/>
      <c r="B55" s="94"/>
      <c r="C55" s="94"/>
      <c r="D55" s="94"/>
      <c r="E55" s="95"/>
      <c r="F55" s="91" t="s">
        <v>51</v>
      </c>
      <c r="G55" s="32"/>
      <c r="H55" s="92"/>
      <c r="I55" s="31"/>
      <c r="J55" s="31"/>
      <c r="K55" s="31"/>
      <c r="L55" s="32"/>
      <c r="M55" s="92"/>
      <c r="N55" s="31"/>
      <c r="O55" s="31"/>
      <c r="P55" s="31"/>
      <c r="Q55" s="31"/>
      <c r="R55" s="32"/>
      <c r="S55" s="33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2"/>
    </row>
    <row r="56" ht="15.0" customHeight="1">
      <c r="A56" s="96"/>
      <c r="B56" s="2"/>
      <c r="C56" s="2"/>
      <c r="D56" s="2"/>
      <c r="E56" s="2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2"/>
    </row>
    <row r="57" ht="15.0" customHeight="1">
      <c r="A57" s="84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2"/>
    </row>
    <row r="58" ht="15.0" customHeight="1">
      <c r="A58" s="8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2"/>
    </row>
    <row r="59" ht="15.0" customHeight="1">
      <c r="A59" s="8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2"/>
    </row>
    <row r="60" ht="15.0" customHeight="1">
      <c r="A60" s="8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2"/>
    </row>
    <row r="61" ht="15.0" customHeight="1">
      <c r="A61" s="84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2"/>
    </row>
    <row r="62" ht="15.0" customHeight="1">
      <c r="A62" s="84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2"/>
    </row>
    <row r="63" ht="15.0" customHeight="1">
      <c r="A63" s="8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2"/>
    </row>
    <row r="64" ht="15.0" customHeight="1">
      <c r="A64" s="8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2"/>
    </row>
    <row r="65" ht="15.0" customHeight="1">
      <c r="A65" s="84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2"/>
    </row>
    <row r="66" ht="15.0" customHeight="1">
      <c r="A66" s="84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2"/>
    </row>
    <row r="67" ht="15.0" customHeight="1">
      <c r="A67" s="8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2"/>
    </row>
    <row r="68" ht="15.0" customHeight="1">
      <c r="A68" s="8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2"/>
    </row>
    <row r="69" ht="15.0" customHeight="1">
      <c r="A69" s="84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</row>
    <row r="70" ht="15.0" customHeight="1">
      <c r="A70" s="8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2"/>
    </row>
    <row r="71" ht="15.0" customHeight="1">
      <c r="A71" s="8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2"/>
    </row>
    <row r="72" ht="15.0" customHeight="1">
      <c r="A72" s="84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2"/>
    </row>
    <row r="73" ht="15.0" customHeight="1">
      <c r="A73" s="8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2"/>
    </row>
    <row r="74" ht="15.0" customHeight="1">
      <c r="A74" s="84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2"/>
    </row>
    <row r="75" ht="15.0" customHeight="1">
      <c r="A75" s="84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2"/>
    </row>
    <row r="76" ht="15.0" customHeight="1">
      <c r="A76" s="84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2"/>
    </row>
    <row r="77" ht="15.0" customHeight="1">
      <c r="A77" s="84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2"/>
    </row>
    <row r="78" ht="15.0" customHeight="1">
      <c r="A78" s="84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2"/>
    </row>
    <row r="79" ht="15.0" customHeight="1">
      <c r="A79" s="84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2"/>
    </row>
    <row r="80" ht="15.0" customHeight="1">
      <c r="A80" s="84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2"/>
    </row>
    <row r="81" ht="15.0" customHeight="1">
      <c r="A81" s="84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2"/>
    </row>
    <row r="82" ht="15.0" customHeight="1">
      <c r="A82" s="84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2"/>
    </row>
    <row r="83" ht="15.0" customHeight="1">
      <c r="A83" s="84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2"/>
    </row>
    <row r="84" ht="15.0" customHeight="1">
      <c r="A84" s="84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2"/>
    </row>
    <row r="85" ht="15.0" customHeight="1">
      <c r="A85" s="84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2"/>
    </row>
    <row r="86" ht="15.0" customHeight="1">
      <c r="A86" s="84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2"/>
    </row>
    <row r="87" ht="15.0" customHeight="1">
      <c r="A87" s="84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2"/>
    </row>
    <row r="88" ht="15.0" customHeight="1">
      <c r="A88" s="84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2"/>
    </row>
    <row r="89" ht="15.0" customHeight="1">
      <c r="A89" s="84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2"/>
    </row>
    <row r="90" ht="15.0" customHeight="1">
      <c r="A90" s="84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2"/>
    </row>
    <row r="91" ht="15.0" customHeight="1">
      <c r="A91" s="84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2"/>
    </row>
    <row r="92" ht="15.0" customHeight="1">
      <c r="A92" s="84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2"/>
    </row>
    <row r="93" ht="15.0" customHeight="1">
      <c r="A93" s="84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2"/>
    </row>
    <row r="94" ht="15.0" customHeight="1">
      <c r="A94" s="84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2"/>
    </row>
    <row r="95" ht="15.0" customHeight="1">
      <c r="A95" s="84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2"/>
    </row>
    <row r="96" ht="15.0" customHeight="1">
      <c r="A96" s="84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2"/>
    </row>
    <row r="97" ht="15.0" customHeight="1">
      <c r="A97" s="84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2"/>
    </row>
    <row r="98" ht="15.0" customHeight="1">
      <c r="A98" s="84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2"/>
    </row>
    <row r="99" ht="15.0" customHeight="1">
      <c r="A99" s="8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2"/>
    </row>
    <row r="100" ht="15.0" customHeight="1">
      <c r="A100" s="8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2"/>
    </row>
    <row r="101" ht="15.0" customHeight="1">
      <c r="A101" s="84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2"/>
    </row>
    <row r="102" ht="15.0" customHeight="1">
      <c r="A102" s="84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2"/>
    </row>
    <row r="103" ht="15.0" customHeight="1">
      <c r="A103" s="84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2"/>
    </row>
    <row r="104" ht="15.0" customHeight="1">
      <c r="A104" s="84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2"/>
    </row>
    <row r="105" ht="15.0" customHeight="1">
      <c r="A105" s="84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2"/>
    </row>
    <row r="106" ht="15.0" customHeight="1">
      <c r="A106" s="84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2"/>
    </row>
    <row r="107" ht="15.0" customHeight="1">
      <c r="A107" s="84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2"/>
    </row>
    <row r="108" ht="15.0" customHeight="1">
      <c r="A108" s="84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2"/>
    </row>
    <row r="109" ht="15.0" customHeight="1">
      <c r="A109" s="84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2"/>
    </row>
    <row r="110" ht="15.0" customHeight="1">
      <c r="A110" s="97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9"/>
    </row>
    <row r="111" ht="15.0" customHeight="1">
      <c r="A111" s="10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8"/>
    </row>
    <row r="112" ht="15.0" customHeight="1">
      <c r="A112" s="84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2"/>
    </row>
    <row r="113" ht="15.0" customHeight="1">
      <c r="A113" s="84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2"/>
    </row>
    <row r="114" ht="15.0" customHeight="1">
      <c r="A114" s="84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2"/>
    </row>
    <row r="115" ht="15.0" customHeight="1">
      <c r="A115" s="84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2"/>
    </row>
    <row r="116" ht="15.0" customHeight="1">
      <c r="A116" s="84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2"/>
    </row>
    <row r="117" ht="15.0" customHeight="1">
      <c r="A117" s="84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2"/>
    </row>
    <row r="118" ht="15.0" customHeight="1">
      <c r="A118" s="84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2"/>
    </row>
    <row r="119" ht="15.0" customHeight="1">
      <c r="A119" s="8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2"/>
    </row>
    <row r="120" ht="15.0" customHeight="1">
      <c r="A120" s="8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2"/>
    </row>
    <row r="121" ht="15.0" customHeight="1">
      <c r="A121" s="84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2"/>
    </row>
    <row r="122" ht="15.0" customHeight="1">
      <c r="A122" s="8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2"/>
    </row>
    <row r="123" ht="15.0" customHeight="1">
      <c r="A123" s="84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2"/>
    </row>
    <row r="124" ht="15.0" customHeight="1">
      <c r="A124" s="84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2"/>
    </row>
    <row r="125" ht="15.0" customHeight="1">
      <c r="A125" s="8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2"/>
    </row>
    <row r="126" ht="15.0" customHeight="1">
      <c r="A126" s="84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2"/>
    </row>
    <row r="127" ht="15.0" customHeight="1">
      <c r="A127" s="84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2"/>
    </row>
    <row r="128" ht="15.0" customHeight="1">
      <c r="A128" s="84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2"/>
    </row>
    <row r="129" ht="15.0" customHeight="1">
      <c r="A129" s="84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2"/>
    </row>
    <row r="130" ht="15.0" customHeight="1">
      <c r="A130" s="84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2"/>
    </row>
    <row r="131" ht="15.0" customHeight="1">
      <c r="A131" s="84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2"/>
    </row>
    <row r="132" ht="15.0" customHeight="1">
      <c r="A132" s="84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2"/>
    </row>
    <row r="133" ht="15.0" customHeight="1">
      <c r="A133" s="84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2"/>
    </row>
    <row r="134" ht="15.0" customHeight="1">
      <c r="A134" s="84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2"/>
    </row>
    <row r="135" ht="15.0" customHeight="1">
      <c r="A135" s="84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2"/>
    </row>
    <row r="136" ht="15.0" customHeight="1">
      <c r="A136" s="84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2"/>
    </row>
    <row r="137" ht="15.0" customHeight="1">
      <c r="A137" s="84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2"/>
    </row>
    <row r="138" ht="15.0" customHeight="1">
      <c r="A138" s="84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2"/>
    </row>
    <row r="139" ht="15.0" customHeight="1">
      <c r="A139" s="84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2"/>
    </row>
    <row r="140" ht="15.0" customHeight="1">
      <c r="A140" s="84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2"/>
    </row>
    <row r="141" ht="15.0" customHeight="1">
      <c r="A141" s="84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2"/>
    </row>
    <row r="142" ht="15.0" customHeight="1">
      <c r="A142" s="84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2"/>
    </row>
    <row r="143" ht="15.0" customHeight="1">
      <c r="A143" s="84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2"/>
    </row>
    <row r="144" ht="15.0" customHeight="1">
      <c r="A144" s="8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2"/>
    </row>
    <row r="145" ht="15.0" customHeight="1">
      <c r="A145" s="8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2"/>
    </row>
    <row r="146" ht="15.0" customHeight="1">
      <c r="A146" s="8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2"/>
    </row>
    <row r="147" ht="15.0" customHeight="1">
      <c r="A147" s="84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2"/>
    </row>
    <row r="148" ht="15.0" customHeight="1">
      <c r="A148" s="84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2"/>
    </row>
    <row r="149" ht="15.0" customHeight="1">
      <c r="A149" s="84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2"/>
    </row>
    <row r="150" ht="15.0" customHeight="1">
      <c r="A150" s="84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2"/>
    </row>
    <row r="151" ht="15.0" customHeight="1">
      <c r="A151" s="84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2"/>
    </row>
    <row r="152" ht="15.0" customHeight="1">
      <c r="A152" s="84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2"/>
    </row>
    <row r="153" ht="15.0" customHeight="1">
      <c r="A153" s="84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2"/>
    </row>
    <row r="154" ht="15.0" customHeight="1">
      <c r="A154" s="84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2"/>
    </row>
    <row r="155" ht="15.0" customHeight="1">
      <c r="A155" s="84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2"/>
    </row>
    <row r="156" ht="15.0" customHeight="1">
      <c r="A156" s="84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2"/>
    </row>
    <row r="157" ht="15.0" customHeight="1">
      <c r="A157" s="84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2"/>
    </row>
    <row r="158" ht="15.0" customHeight="1">
      <c r="A158" s="84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2"/>
    </row>
    <row r="159" ht="15.0" customHeight="1">
      <c r="A159" s="84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2"/>
    </row>
    <row r="160" ht="15.0" customHeight="1">
      <c r="A160" s="84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2"/>
    </row>
    <row r="161" ht="15.0" customHeight="1">
      <c r="A161" s="84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2"/>
    </row>
    <row r="162" ht="15.0" customHeight="1">
      <c r="A162" s="84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2"/>
    </row>
    <row r="163" ht="15.0" customHeight="1">
      <c r="A163" s="84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2"/>
    </row>
    <row r="164" ht="15.0" customHeight="1">
      <c r="A164" s="84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2"/>
    </row>
    <row r="165" ht="15.0" customHeight="1">
      <c r="A165" s="84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2"/>
    </row>
    <row r="166" ht="15.0" customHeight="1">
      <c r="A166" s="84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2"/>
    </row>
    <row r="167" ht="15.0" customHeight="1">
      <c r="A167" s="84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2"/>
    </row>
    <row r="168" ht="15.0" customHeight="1">
      <c r="A168" s="84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2"/>
    </row>
    <row r="169" ht="15.0" customHeight="1">
      <c r="A169" s="84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2"/>
    </row>
    <row r="170" ht="15.0" customHeight="1">
      <c r="A170" s="84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2"/>
    </row>
    <row r="171" ht="15.0" customHeight="1">
      <c r="A171" s="84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2"/>
    </row>
    <row r="172" ht="15.0" customHeight="1">
      <c r="A172" s="84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2"/>
    </row>
    <row r="173" ht="15.0" customHeight="1">
      <c r="A173" s="84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2"/>
    </row>
    <row r="174" ht="15.0" customHeight="1">
      <c r="A174" s="84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2"/>
    </row>
    <row r="175" ht="15.0" customHeight="1">
      <c r="A175" s="84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2"/>
    </row>
    <row r="176" ht="15.0" customHeight="1">
      <c r="A176" s="84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2"/>
    </row>
    <row r="177" ht="15.0" customHeight="1">
      <c r="A177" s="84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2"/>
    </row>
    <row r="178" ht="15.0" customHeight="1">
      <c r="A178" s="84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2"/>
    </row>
    <row r="179" ht="15.0" customHeight="1">
      <c r="A179" s="84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2"/>
    </row>
    <row r="180" ht="15.0" customHeight="1">
      <c r="A180" s="84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2"/>
    </row>
    <row r="181" ht="15.0" customHeight="1">
      <c r="A181" s="84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2"/>
    </row>
    <row r="182" ht="15.0" customHeight="1">
      <c r="A182" s="84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2"/>
    </row>
    <row r="183" ht="15.0" customHeight="1">
      <c r="A183" s="84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2"/>
    </row>
    <row r="184" ht="15.0" customHeight="1">
      <c r="A184" s="84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2"/>
    </row>
    <row r="185" ht="15.0" customHeight="1">
      <c r="A185" s="84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2"/>
    </row>
    <row r="186" ht="15.0" customHeight="1">
      <c r="A186" s="84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2"/>
    </row>
    <row r="187" ht="15.0" customHeight="1">
      <c r="A187" s="84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2"/>
    </row>
    <row r="188" ht="15.0" customHeight="1">
      <c r="A188" s="84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2"/>
    </row>
    <row r="189" ht="15.0" customHeight="1">
      <c r="A189" s="84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2"/>
    </row>
    <row r="190" ht="15.0" customHeight="1">
      <c r="A190" s="84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2"/>
    </row>
    <row r="191" ht="15.0" customHeight="1">
      <c r="A191" s="84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2"/>
    </row>
    <row r="192" ht="15.0" customHeight="1">
      <c r="A192" s="84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2"/>
    </row>
    <row r="193" ht="15.0" customHeight="1">
      <c r="A193" s="84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2"/>
    </row>
    <row r="194" ht="15.0" customHeight="1">
      <c r="A194" s="8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2"/>
    </row>
    <row r="195" ht="15.0" customHeight="1">
      <c r="A195" s="84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2"/>
    </row>
    <row r="196" ht="15.0" customHeight="1">
      <c r="A196" s="84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2"/>
    </row>
    <row r="197" ht="15.0" customHeight="1">
      <c r="A197" s="84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2"/>
    </row>
    <row r="198" ht="15.0" customHeight="1">
      <c r="A198" s="84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2"/>
    </row>
    <row r="199" ht="15.0" customHeight="1">
      <c r="A199" s="84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2"/>
    </row>
    <row r="200" ht="15.0" customHeight="1">
      <c r="A200" s="84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2"/>
    </row>
    <row r="201" ht="15.0" customHeight="1">
      <c r="A201" s="84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2"/>
    </row>
    <row r="202" ht="15.0" customHeight="1">
      <c r="A202" s="84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2"/>
    </row>
    <row r="203" ht="15.0" customHeight="1">
      <c r="A203" s="84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2"/>
    </row>
    <row r="204" ht="15.0" customHeight="1">
      <c r="A204" s="84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2"/>
    </row>
    <row r="205" ht="15.0" customHeight="1">
      <c r="A205" s="84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2"/>
    </row>
    <row r="206" ht="15.0" customHeight="1">
      <c r="A206" s="84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2"/>
    </row>
    <row r="207" ht="15.0" customHeight="1">
      <c r="A207" s="84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2"/>
    </row>
    <row r="208" ht="15.0" customHeight="1">
      <c r="A208" s="84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2"/>
    </row>
    <row r="209" ht="15.0" customHeight="1">
      <c r="A209" s="84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2"/>
    </row>
    <row r="210" ht="15.0" customHeight="1">
      <c r="A210" s="84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2"/>
    </row>
    <row r="211" ht="15.0" customHeight="1">
      <c r="A211" s="84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2"/>
    </row>
    <row r="212" ht="15.0" customHeight="1">
      <c r="A212" s="84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2"/>
    </row>
    <row r="213" ht="15.0" customHeight="1">
      <c r="A213" s="84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2"/>
    </row>
    <row r="214" ht="15.0" customHeight="1">
      <c r="A214" s="84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2"/>
    </row>
    <row r="215" ht="15.0" customHeight="1">
      <c r="A215" s="84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2"/>
    </row>
    <row r="216" ht="15.0" customHeight="1">
      <c r="A216" s="84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2"/>
    </row>
    <row r="217" ht="15.0" customHeight="1">
      <c r="A217" s="84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2"/>
    </row>
    <row r="218" ht="15.0" customHeight="1">
      <c r="A218" s="84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2"/>
    </row>
    <row r="219" ht="15.0" customHeight="1">
      <c r="A219" s="84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2"/>
    </row>
    <row r="220" ht="15.0" customHeight="1">
      <c r="A220" s="84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2"/>
    </row>
    <row r="221" ht="15.0" customHeight="1">
      <c r="A221" s="84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2"/>
    </row>
    <row r="222" ht="15.0" customHeight="1">
      <c r="A222" s="84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2"/>
    </row>
    <row r="223" ht="15.0" customHeight="1">
      <c r="A223" s="84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2"/>
    </row>
    <row r="224" ht="15.0" customHeight="1">
      <c r="A224" s="84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2"/>
    </row>
    <row r="225" ht="15.0" customHeight="1">
      <c r="A225" s="84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2"/>
    </row>
    <row r="226" ht="15.0" customHeight="1">
      <c r="A226" s="84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2"/>
    </row>
    <row r="227" ht="15.0" customHeight="1">
      <c r="A227" s="84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2"/>
    </row>
    <row r="228" ht="15.0" customHeight="1">
      <c r="A228" s="84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2"/>
    </row>
    <row r="229" ht="15.0" customHeight="1">
      <c r="A229" s="84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2"/>
    </row>
    <row r="230" ht="15.0" customHeight="1">
      <c r="A230" s="84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2"/>
    </row>
    <row r="231" ht="15.0" customHeight="1">
      <c r="A231" s="84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2"/>
    </row>
    <row r="232" ht="15.0" customHeight="1">
      <c r="A232" s="84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2"/>
    </row>
    <row r="233" ht="15.0" customHeight="1">
      <c r="A233" s="84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2"/>
    </row>
    <row r="234" ht="15.0" customHeight="1">
      <c r="A234" s="84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2"/>
    </row>
    <row r="235" ht="15.0" customHeight="1">
      <c r="A235" s="84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2"/>
    </row>
    <row r="236" ht="15.0" customHeight="1">
      <c r="A236" s="84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2"/>
    </row>
    <row r="237" ht="15.0" customHeight="1">
      <c r="A237" s="84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2"/>
    </row>
    <row r="238" ht="15.0" customHeight="1">
      <c r="A238" s="84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2"/>
    </row>
    <row r="239" ht="15.0" customHeight="1">
      <c r="A239" s="8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2"/>
    </row>
    <row r="240" ht="15.0" customHeight="1">
      <c r="A240" s="8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2"/>
    </row>
    <row r="241" ht="15.0" customHeight="1">
      <c r="A241" s="84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2"/>
    </row>
    <row r="242" ht="15.0" customHeight="1">
      <c r="A242" s="84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2"/>
    </row>
    <row r="243" ht="15.0" customHeight="1">
      <c r="A243" s="84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2"/>
    </row>
    <row r="244" ht="15.0" customHeight="1">
      <c r="A244" s="84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2"/>
    </row>
    <row r="245" ht="15.0" customHeight="1">
      <c r="A245" s="84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2"/>
    </row>
    <row r="246" ht="15.0" customHeight="1">
      <c r="A246" s="84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2"/>
    </row>
    <row r="247" ht="15.0" customHeight="1">
      <c r="A247" s="84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2"/>
    </row>
    <row r="248" ht="15.0" customHeight="1">
      <c r="A248" s="84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2"/>
    </row>
    <row r="249" ht="15.0" customHeight="1">
      <c r="A249" s="84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2"/>
    </row>
    <row r="250" ht="15.0" customHeight="1">
      <c r="A250" s="84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2"/>
    </row>
    <row r="251" ht="15.0" customHeight="1">
      <c r="A251" s="84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2"/>
    </row>
    <row r="252" ht="15.0" customHeight="1">
      <c r="A252" s="84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2"/>
    </row>
    <row r="253" ht="15.0" customHeight="1">
      <c r="A253" s="84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2"/>
    </row>
    <row r="254" ht="15.0" customHeight="1">
      <c r="A254" s="84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2"/>
    </row>
    <row r="255" ht="15.0" customHeight="1">
      <c r="A255" s="84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2"/>
    </row>
    <row r="256" ht="15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</row>
    <row r="257" ht="15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</row>
    <row r="258" ht="15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</row>
    <row r="259" ht="15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</row>
    <row r="260" ht="15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</row>
    <row r="261" ht="15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</row>
    <row r="262" ht="15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</row>
    <row r="263" ht="15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</row>
    <row r="264" ht="15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</row>
    <row r="265" ht="15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</row>
    <row r="266" ht="15.7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</row>
    <row r="267" ht="15.7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</row>
    <row r="268" ht="15.7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</row>
    <row r="269" ht="15.7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</row>
    <row r="270" ht="15.7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</row>
    <row r="271" ht="15.7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</row>
    <row r="272" ht="15.7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</row>
    <row r="273" ht="15.7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</row>
    <row r="274" ht="15.7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</row>
    <row r="275" ht="15.7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</row>
    <row r="276" ht="15.7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</row>
    <row r="277" ht="15.7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</row>
    <row r="278" ht="15.7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</row>
    <row r="279" ht="15.7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</row>
    <row r="280" ht="15.7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</row>
    <row r="281" ht="15.7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</row>
    <row r="282" ht="15.7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</row>
    <row r="283" ht="15.7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</row>
    <row r="284" ht="15.7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</row>
    <row r="285" ht="15.7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</row>
    <row r="286" ht="15.7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</row>
    <row r="287" ht="15.7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</row>
    <row r="288" ht="15.7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</row>
    <row r="289" ht="15.7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</row>
    <row r="290" ht="15.7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</row>
    <row r="291" ht="15.7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</row>
    <row r="292" ht="15.7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</row>
    <row r="293" ht="15.7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</row>
    <row r="294" ht="15.7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</row>
    <row r="295" ht="15.7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</row>
    <row r="296" ht="15.7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</row>
    <row r="297" ht="15.7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</row>
    <row r="298" ht="15.7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</row>
    <row r="299" ht="15.7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</row>
    <row r="300" ht="15.7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</row>
    <row r="301" ht="15.7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</row>
    <row r="302" ht="15.7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</row>
    <row r="303" ht="15.7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</row>
    <row r="304" ht="15.7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</row>
    <row r="305" ht="15.7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</row>
    <row r="306" ht="15.7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</row>
    <row r="307" ht="15.7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</row>
    <row r="308" ht="15.7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</row>
    <row r="309" ht="15.7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</row>
    <row r="310" ht="15.7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</row>
    <row r="311" ht="15.7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</row>
    <row r="312" ht="15.7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</row>
    <row r="313" ht="15.7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</row>
    <row r="314" ht="15.7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</row>
    <row r="315" ht="15.7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</row>
    <row r="316" ht="15.7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</row>
    <row r="317" ht="15.7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</row>
    <row r="318" ht="15.7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</row>
    <row r="319" ht="15.7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</row>
    <row r="320" ht="15.7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</row>
    <row r="321" ht="15.7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</row>
    <row r="322" ht="15.7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</row>
    <row r="323" ht="15.7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</row>
    <row r="324" ht="15.7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</row>
    <row r="325" ht="15.7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</row>
    <row r="326" ht="15.7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</row>
    <row r="327" ht="15.7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</row>
    <row r="328" ht="15.7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</row>
    <row r="329" ht="15.7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</row>
    <row r="330" ht="15.7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</row>
    <row r="331" ht="15.7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</row>
    <row r="332" ht="15.7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</row>
    <row r="333" ht="15.7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</row>
    <row r="334" ht="15.7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</row>
    <row r="335" ht="15.7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</row>
    <row r="336" ht="15.7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</row>
    <row r="337" ht="15.7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</row>
    <row r="338" ht="15.7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</row>
    <row r="339" ht="15.7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</row>
    <row r="340" ht="15.7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</row>
    <row r="341" ht="15.7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</row>
    <row r="342" ht="15.7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</row>
    <row r="343" ht="15.7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</row>
    <row r="344" ht="15.7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</row>
    <row r="345" ht="15.7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</row>
    <row r="346" ht="15.7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</row>
    <row r="347" ht="15.7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</row>
    <row r="348" ht="15.7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</row>
    <row r="349" ht="15.7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</row>
    <row r="350" ht="15.7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</row>
    <row r="351" ht="15.7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</row>
    <row r="352" ht="15.7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</row>
    <row r="353" ht="15.7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</row>
    <row r="354" ht="15.7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</row>
    <row r="355" ht="15.7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</row>
    <row r="356" ht="15.7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</row>
    <row r="357" ht="15.7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</row>
    <row r="358" ht="15.7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</row>
    <row r="359" ht="15.7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</row>
    <row r="360" ht="15.7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</row>
    <row r="361" ht="15.7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</row>
    <row r="362" ht="15.7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</row>
    <row r="363" ht="15.7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</row>
    <row r="364" ht="15.7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</row>
    <row r="365" ht="15.7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</row>
    <row r="366" ht="15.7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</row>
    <row r="367" ht="15.7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</row>
    <row r="368" ht="15.7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</row>
    <row r="369" ht="15.7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</row>
    <row r="370" ht="15.7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</row>
    <row r="371" ht="15.7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</row>
    <row r="372" ht="15.7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</row>
    <row r="373" ht="15.7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</row>
    <row r="374" ht="15.7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</row>
    <row r="375" ht="15.7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</row>
    <row r="376" ht="15.7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</row>
    <row r="377" ht="15.7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</row>
    <row r="378" ht="15.7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</row>
    <row r="379" ht="15.7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</row>
    <row r="380" ht="15.7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</row>
    <row r="381" ht="15.7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</row>
    <row r="382" ht="15.7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</row>
    <row r="383" ht="15.7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</row>
    <row r="384" ht="15.7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</row>
    <row r="385" ht="15.7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</row>
    <row r="386" ht="15.7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</row>
    <row r="387" ht="15.7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</row>
    <row r="388" ht="15.7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</row>
    <row r="389" ht="15.7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</row>
    <row r="390" ht="15.7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</row>
    <row r="391" ht="15.7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</row>
    <row r="392" ht="15.7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</row>
    <row r="393" ht="15.7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</row>
    <row r="394" ht="15.7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</row>
    <row r="395" ht="15.7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</row>
    <row r="396" ht="15.7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</row>
    <row r="397" ht="15.7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</row>
    <row r="398" ht="15.7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</row>
    <row r="399" ht="15.7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</row>
    <row r="400" ht="15.7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</row>
    <row r="401" ht="15.7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</row>
    <row r="402" ht="15.7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</row>
    <row r="403" ht="15.7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</row>
    <row r="404" ht="15.7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</row>
    <row r="405" ht="15.7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</row>
    <row r="406" ht="15.7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</row>
    <row r="407" ht="15.7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</row>
    <row r="408" ht="15.7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</row>
    <row r="409" ht="15.7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</row>
    <row r="410" ht="15.7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</row>
    <row r="411" ht="15.7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</row>
    <row r="412" ht="15.7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</row>
    <row r="413" ht="15.7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</row>
    <row r="414" ht="15.7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</row>
    <row r="415" ht="15.7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</row>
    <row r="416" ht="15.7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</row>
    <row r="417" ht="15.7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</row>
    <row r="418" ht="15.7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</row>
    <row r="419" ht="15.7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</row>
    <row r="420" ht="15.7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</row>
    <row r="421" ht="15.7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</row>
    <row r="422" ht="15.7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</row>
    <row r="423" ht="15.7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</row>
    <row r="424" ht="15.7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</row>
    <row r="425" ht="15.7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</row>
    <row r="426" ht="15.7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</row>
    <row r="427" ht="15.7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</row>
    <row r="428" ht="15.7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</row>
    <row r="429" ht="15.7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</row>
    <row r="430" ht="15.7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</row>
    <row r="431" ht="15.7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</row>
    <row r="432" ht="15.7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</row>
    <row r="433" ht="15.7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</row>
    <row r="434" ht="15.7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</row>
    <row r="435" ht="15.7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</row>
    <row r="436" ht="15.7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</row>
    <row r="437" ht="15.7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</row>
    <row r="438" ht="15.7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</row>
    <row r="439" ht="15.7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</row>
    <row r="440" ht="15.7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</row>
    <row r="441" ht="15.7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</row>
    <row r="442" ht="15.7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</row>
    <row r="443" ht="15.7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</row>
    <row r="444" ht="15.7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</row>
    <row r="445" ht="15.7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</row>
    <row r="446" ht="15.7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</row>
    <row r="447" ht="15.7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</row>
    <row r="448" ht="15.7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</row>
    <row r="449" ht="15.7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</row>
    <row r="450" ht="15.7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</row>
    <row r="451" ht="15.7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</row>
    <row r="452" ht="15.7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</row>
    <row r="453" ht="15.7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</row>
    <row r="454" ht="15.7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</row>
    <row r="455" ht="15.7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</row>
    <row r="456" ht="15.7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</row>
    <row r="457" ht="15.7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</row>
    <row r="458" ht="15.7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</row>
    <row r="459" ht="15.7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</row>
    <row r="460" ht="15.7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</row>
    <row r="461" ht="15.7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</row>
    <row r="462" ht="15.7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</row>
    <row r="463" ht="15.7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</row>
    <row r="464" ht="15.7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</row>
    <row r="465" ht="15.7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</row>
    <row r="466" ht="15.7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</row>
    <row r="467" ht="15.7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</row>
    <row r="468" ht="15.7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</row>
    <row r="469" ht="15.7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</row>
    <row r="470" ht="15.7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</row>
    <row r="471" ht="15.7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</row>
    <row r="472" ht="15.7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</row>
    <row r="473" ht="15.7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</row>
    <row r="474" ht="15.7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</row>
    <row r="475" ht="15.7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</row>
    <row r="476" ht="15.7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</row>
    <row r="477" ht="15.7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</row>
    <row r="478" ht="15.7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</row>
    <row r="479" ht="15.7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</row>
    <row r="480" ht="15.7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</row>
    <row r="481" ht="15.7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</row>
    <row r="482" ht="15.7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</row>
    <row r="483" ht="15.7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</row>
    <row r="484" ht="15.7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</row>
    <row r="485" ht="15.7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</row>
    <row r="486" ht="15.7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</row>
    <row r="487" ht="15.7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</row>
    <row r="488" ht="15.7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</row>
    <row r="489" ht="15.7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</row>
    <row r="490" ht="15.7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</row>
    <row r="491" ht="15.7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</row>
    <row r="492" ht="15.7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</row>
    <row r="493" ht="15.7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</row>
    <row r="494" ht="15.7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</row>
    <row r="495" ht="15.7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</row>
    <row r="496" ht="15.7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</row>
    <row r="497" ht="15.7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</row>
    <row r="498" ht="15.7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</row>
    <row r="499" ht="15.7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</row>
    <row r="500" ht="15.7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</row>
    <row r="501" ht="15.7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</row>
    <row r="502" ht="15.7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</row>
    <row r="503" ht="15.7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</row>
    <row r="504" ht="15.7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</row>
    <row r="505" ht="15.7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</row>
    <row r="506" ht="15.7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</row>
    <row r="507" ht="15.7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</row>
    <row r="508" ht="15.7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</row>
    <row r="509" ht="15.7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</row>
    <row r="510" ht="15.7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</row>
    <row r="511" ht="15.7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</row>
    <row r="512" ht="15.7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</row>
    <row r="513" ht="15.7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</row>
    <row r="514" ht="15.7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</row>
    <row r="515" ht="15.7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</row>
    <row r="516" ht="15.7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</row>
    <row r="517" ht="15.7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</row>
    <row r="518" ht="15.7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</row>
    <row r="519" ht="15.7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</row>
    <row r="520" ht="15.7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</row>
    <row r="521" ht="15.7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</row>
    <row r="522" ht="15.7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</row>
    <row r="523" ht="15.7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</row>
    <row r="524" ht="15.7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</row>
    <row r="525" ht="15.7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</row>
    <row r="526" ht="15.7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</row>
    <row r="527" ht="15.7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</row>
    <row r="528" ht="15.7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</row>
    <row r="529" ht="15.7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</row>
    <row r="530" ht="15.7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</row>
    <row r="531" ht="15.7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</row>
    <row r="532" ht="15.7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</row>
    <row r="533" ht="15.7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</row>
    <row r="534" ht="15.7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</row>
    <row r="535" ht="15.7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</row>
    <row r="536" ht="15.7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</row>
    <row r="537" ht="15.7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</row>
    <row r="538" ht="15.7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</row>
    <row r="539" ht="15.7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</row>
    <row r="540" ht="15.7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</row>
    <row r="541" ht="15.7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</row>
    <row r="542" ht="15.7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</row>
    <row r="543" ht="15.7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</row>
    <row r="544" ht="15.7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</row>
    <row r="545" ht="15.7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</row>
    <row r="546" ht="15.7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</row>
    <row r="547" ht="15.7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</row>
    <row r="548" ht="15.7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</row>
    <row r="549" ht="15.7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</row>
    <row r="550" ht="15.7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</row>
    <row r="551" ht="15.7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</row>
    <row r="552" ht="15.7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</row>
    <row r="553" ht="15.7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</row>
    <row r="554" ht="15.7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</row>
    <row r="555" ht="15.7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</row>
    <row r="556" ht="15.7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</row>
    <row r="557" ht="15.7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</row>
    <row r="558" ht="15.7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</row>
    <row r="559" ht="15.7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</row>
    <row r="560" ht="15.7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</row>
    <row r="561" ht="15.7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</row>
    <row r="562" ht="15.7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</row>
    <row r="563" ht="15.7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</row>
    <row r="564" ht="15.7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</row>
    <row r="565" ht="15.7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</row>
    <row r="566" ht="15.7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</row>
    <row r="567" ht="15.7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</row>
    <row r="568" ht="15.7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</row>
    <row r="569" ht="15.7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</row>
    <row r="570" ht="15.7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</row>
    <row r="571" ht="15.7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</row>
    <row r="572" ht="15.7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</row>
    <row r="573" ht="15.7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</row>
    <row r="574" ht="15.7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</row>
    <row r="575" ht="15.7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</row>
    <row r="576" ht="15.7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</row>
    <row r="577" ht="15.7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</row>
    <row r="578" ht="15.7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</row>
    <row r="579" ht="15.7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</row>
    <row r="580" ht="15.7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</row>
    <row r="581" ht="15.7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</row>
    <row r="582" ht="15.7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</row>
    <row r="583" ht="15.7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</row>
    <row r="584" ht="15.7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</row>
    <row r="585" ht="15.7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</row>
    <row r="586" ht="15.7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</row>
    <row r="587" ht="15.7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</row>
    <row r="588" ht="15.7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</row>
    <row r="589" ht="15.7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</row>
    <row r="590" ht="15.7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</row>
    <row r="591" ht="15.7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</row>
    <row r="592" ht="15.7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</row>
    <row r="593" ht="15.7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</row>
    <row r="594" ht="15.7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</row>
    <row r="595" ht="15.7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</row>
    <row r="596" ht="15.7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</row>
    <row r="597" ht="15.7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</row>
    <row r="598" ht="15.7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</row>
    <row r="599" ht="15.7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</row>
    <row r="600" ht="15.7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</row>
    <row r="601" ht="15.7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</row>
    <row r="602" ht="15.7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</row>
    <row r="603" ht="15.7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</row>
    <row r="604" ht="15.7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</row>
    <row r="605" ht="15.7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</row>
    <row r="606" ht="15.7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</row>
    <row r="607" ht="15.7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</row>
    <row r="608" ht="15.7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</row>
    <row r="609" ht="15.7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</row>
    <row r="610" ht="15.7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</row>
    <row r="611" ht="15.7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</row>
    <row r="612" ht="15.7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</row>
    <row r="613" ht="15.7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</row>
    <row r="614" ht="15.7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</row>
    <row r="615" ht="15.7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</row>
    <row r="616" ht="15.7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</row>
    <row r="617" ht="15.7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</row>
    <row r="618" ht="15.7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</row>
    <row r="619" ht="15.7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</row>
    <row r="620" ht="15.7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</row>
    <row r="621" ht="15.7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</row>
    <row r="622" ht="15.7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</row>
    <row r="623" ht="15.7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</row>
    <row r="624" ht="15.7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</row>
    <row r="625" ht="15.7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</row>
    <row r="626" ht="15.7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</row>
    <row r="627" ht="15.7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</row>
    <row r="628" ht="15.7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</row>
    <row r="629" ht="15.7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</row>
    <row r="630" ht="15.7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</row>
    <row r="631" ht="15.7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</row>
    <row r="632" ht="15.7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</row>
    <row r="633" ht="15.7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</row>
    <row r="634" ht="15.7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</row>
    <row r="635" ht="15.7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</row>
    <row r="636" ht="15.7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</row>
    <row r="637" ht="15.7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</row>
    <row r="638" ht="15.7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</row>
    <row r="639" ht="15.7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</row>
    <row r="640" ht="15.7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</row>
    <row r="641" ht="15.7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</row>
    <row r="642" ht="15.7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</row>
    <row r="643" ht="15.7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</row>
    <row r="644" ht="15.7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</row>
    <row r="645" ht="15.7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</row>
    <row r="646" ht="15.7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</row>
    <row r="647" ht="15.7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</row>
    <row r="648" ht="15.7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</row>
    <row r="649" ht="15.7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</row>
    <row r="650" ht="15.7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</row>
    <row r="651" ht="15.7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</row>
    <row r="652" ht="15.7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</row>
    <row r="653" ht="15.7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</row>
    <row r="654" ht="15.7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</row>
    <row r="655" ht="15.7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</row>
    <row r="656" ht="15.7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</row>
    <row r="657" ht="15.7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</row>
    <row r="658" ht="15.7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</row>
    <row r="659" ht="15.7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</row>
    <row r="660" ht="15.7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</row>
    <row r="661" ht="15.7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</row>
    <row r="662" ht="15.7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</row>
    <row r="663" ht="15.7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</row>
    <row r="664" ht="15.7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</row>
    <row r="665" ht="15.7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</row>
    <row r="666" ht="15.7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</row>
    <row r="667" ht="15.7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</row>
    <row r="668" ht="15.7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</row>
    <row r="669" ht="15.7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</row>
    <row r="670" ht="15.7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</row>
    <row r="671" ht="15.7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</row>
    <row r="672" ht="15.7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</row>
    <row r="673" ht="15.7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</row>
    <row r="674" ht="15.7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</row>
    <row r="675" ht="15.7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</row>
    <row r="676" ht="15.7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</row>
    <row r="677" ht="15.7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</row>
    <row r="678" ht="15.7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</row>
    <row r="679" ht="15.7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</row>
    <row r="680" ht="15.7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</row>
    <row r="681" ht="15.7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</row>
    <row r="682" ht="15.7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</row>
    <row r="683" ht="15.7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</row>
    <row r="684" ht="15.7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</row>
    <row r="685" ht="15.7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</row>
    <row r="686" ht="15.7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</row>
    <row r="687" ht="15.7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</row>
    <row r="688" ht="15.7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</row>
    <row r="689" ht="15.7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</row>
    <row r="690" ht="15.7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</row>
    <row r="691" ht="15.7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</row>
    <row r="692" ht="15.7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</row>
    <row r="693" ht="15.7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</row>
    <row r="694" ht="15.7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</row>
    <row r="695" ht="15.7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</row>
    <row r="696" ht="15.7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</row>
    <row r="697" ht="15.7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</row>
    <row r="698" ht="15.7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</row>
    <row r="699" ht="15.7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</row>
    <row r="700" ht="15.7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</row>
    <row r="701" ht="15.7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</row>
    <row r="702" ht="15.7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</row>
    <row r="703" ht="15.7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</row>
    <row r="704" ht="15.7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</row>
    <row r="705" ht="15.7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</row>
    <row r="706" ht="15.7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</row>
    <row r="707" ht="15.7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</row>
    <row r="708" ht="15.7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</row>
    <row r="709" ht="15.7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</row>
    <row r="710" ht="15.7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</row>
    <row r="711" ht="15.7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</row>
    <row r="712" ht="15.7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</row>
    <row r="713" ht="15.7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</row>
    <row r="714" ht="15.7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</row>
    <row r="715" ht="15.7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</row>
    <row r="716" ht="15.7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</row>
    <row r="717" ht="15.7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</row>
    <row r="718" ht="15.7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</row>
    <row r="719" ht="15.7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</row>
    <row r="720" ht="15.7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</row>
    <row r="721" ht="15.7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</row>
    <row r="722" ht="15.7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</row>
    <row r="723" ht="15.7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</row>
    <row r="724" ht="15.7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</row>
    <row r="725" ht="15.7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</row>
    <row r="726" ht="15.7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</row>
    <row r="727" ht="15.7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</row>
    <row r="728" ht="15.7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</row>
    <row r="729" ht="15.7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</row>
    <row r="730" ht="15.7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</row>
    <row r="731" ht="15.7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</row>
    <row r="732" ht="15.7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</row>
    <row r="733" ht="15.7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</row>
    <row r="734" ht="15.7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</row>
    <row r="735" ht="15.7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</row>
    <row r="736" ht="15.7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</row>
    <row r="737" ht="15.7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</row>
    <row r="738" ht="15.7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</row>
    <row r="739" ht="15.7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</row>
    <row r="740" ht="15.7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</row>
    <row r="741" ht="15.7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</row>
    <row r="742" ht="15.7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</row>
    <row r="743" ht="15.7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</row>
    <row r="744" ht="15.7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</row>
    <row r="745" ht="15.7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</row>
    <row r="746" ht="15.7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</row>
    <row r="747" ht="15.7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</row>
    <row r="748" ht="15.7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</row>
    <row r="749" ht="15.7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</row>
    <row r="750" ht="15.7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</row>
    <row r="751" ht="15.7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</row>
    <row r="752" ht="15.7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</row>
    <row r="753" ht="15.7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</row>
    <row r="754" ht="15.7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</row>
    <row r="755" ht="15.7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</row>
    <row r="756" ht="15.7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</row>
    <row r="757" ht="15.7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</row>
    <row r="758" ht="15.7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</row>
    <row r="759" ht="15.7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</row>
    <row r="760" ht="15.7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</row>
    <row r="761" ht="15.7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</row>
    <row r="762" ht="15.7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</row>
    <row r="763" ht="15.7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</row>
    <row r="764" ht="15.7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</row>
    <row r="765" ht="15.7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</row>
    <row r="766" ht="15.7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</row>
    <row r="767" ht="15.7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</row>
    <row r="768" ht="15.7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</row>
    <row r="769" ht="15.7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</row>
    <row r="770" ht="15.7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</row>
    <row r="771" ht="15.7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</row>
    <row r="772" ht="15.7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</row>
    <row r="773" ht="15.7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</row>
    <row r="774" ht="15.7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</row>
    <row r="775" ht="15.7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</row>
    <row r="776" ht="15.7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</row>
    <row r="777" ht="15.7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</row>
    <row r="778" ht="15.7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</row>
    <row r="779" ht="15.7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</row>
    <row r="780" ht="15.7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</row>
    <row r="781" ht="15.7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</row>
    <row r="782" ht="15.7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</row>
    <row r="783" ht="15.7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</row>
    <row r="784" ht="15.7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</row>
    <row r="785" ht="15.7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</row>
    <row r="786" ht="15.7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</row>
    <row r="787" ht="15.7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</row>
    <row r="788" ht="15.7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</row>
    <row r="789" ht="15.7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</row>
    <row r="790" ht="15.7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</row>
    <row r="791" ht="15.7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</row>
    <row r="792" ht="15.7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</row>
    <row r="793" ht="15.7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</row>
    <row r="794" ht="15.7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</row>
    <row r="795" ht="15.7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</row>
    <row r="796" ht="15.7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</row>
    <row r="797" ht="15.7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</row>
    <row r="798" ht="15.7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</row>
    <row r="799" ht="15.7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</row>
    <row r="800" ht="15.7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</row>
    <row r="801" ht="15.7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</row>
    <row r="802" ht="15.7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</row>
    <row r="803" ht="15.7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</row>
    <row r="804" ht="15.7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</row>
    <row r="805" ht="15.7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</row>
    <row r="806" ht="15.7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</row>
    <row r="807" ht="15.7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</row>
    <row r="808" ht="15.7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</row>
    <row r="809" ht="15.7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</row>
    <row r="810" ht="15.7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</row>
    <row r="811" ht="15.7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</row>
    <row r="812" ht="15.7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</row>
    <row r="813" ht="15.7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</row>
    <row r="814" ht="15.7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</row>
    <row r="815" ht="15.7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</row>
    <row r="816" ht="15.7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</row>
    <row r="817" ht="15.7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</row>
    <row r="818" ht="15.7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</row>
    <row r="819" ht="15.7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</row>
    <row r="820" ht="15.7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</row>
    <row r="821" ht="15.7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</row>
    <row r="822" ht="15.7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</row>
    <row r="823" ht="15.7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</row>
    <row r="824" ht="15.7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</row>
    <row r="825" ht="15.7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</row>
    <row r="826" ht="15.7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</row>
    <row r="827" ht="15.7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</row>
    <row r="828" ht="15.7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</row>
    <row r="829" ht="15.7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</row>
    <row r="830" ht="15.7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</row>
    <row r="831" ht="15.7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</row>
    <row r="832" ht="15.7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</row>
    <row r="833" ht="15.7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</row>
    <row r="834" ht="15.7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</row>
    <row r="835" ht="15.7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</row>
    <row r="836" ht="15.7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</row>
    <row r="837" ht="15.7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</row>
    <row r="838" ht="15.7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</row>
    <row r="839" ht="15.7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</row>
    <row r="840" ht="15.7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</row>
    <row r="841" ht="15.7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</row>
    <row r="842" ht="15.7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</row>
    <row r="843" ht="15.7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</row>
    <row r="844" ht="15.7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</row>
    <row r="845" ht="15.7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</row>
    <row r="846" ht="15.7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</row>
    <row r="847" ht="15.7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</row>
    <row r="848" ht="15.7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</row>
    <row r="849" ht="15.7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</row>
    <row r="850" ht="15.7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</row>
    <row r="851" ht="15.7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</row>
    <row r="852" ht="15.7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</row>
    <row r="853" ht="15.7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</row>
    <row r="854" ht="15.7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</row>
    <row r="855" ht="15.7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</row>
    <row r="856" ht="15.7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</row>
    <row r="857" ht="15.7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</row>
    <row r="858" ht="15.7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</row>
    <row r="859" ht="15.7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</row>
    <row r="860" ht="15.7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</row>
    <row r="861" ht="15.7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</row>
    <row r="862" ht="15.7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</row>
    <row r="863" ht="15.7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</row>
    <row r="864" ht="15.7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</row>
    <row r="865" ht="15.7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</row>
    <row r="866" ht="15.7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</row>
    <row r="867" ht="15.7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</row>
    <row r="868" ht="15.7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</row>
    <row r="869" ht="15.7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</row>
    <row r="870" ht="15.7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</row>
    <row r="871" ht="15.7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</row>
    <row r="872" ht="15.7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</row>
    <row r="873" ht="15.7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</row>
    <row r="874" ht="15.7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</row>
    <row r="875" ht="15.7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</row>
    <row r="876" ht="15.7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</row>
    <row r="877" ht="15.7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</row>
    <row r="878" ht="15.7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</row>
    <row r="879" ht="15.7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</row>
    <row r="880" ht="15.7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</row>
    <row r="881" ht="15.7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</row>
    <row r="882" ht="15.7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</row>
    <row r="883" ht="15.7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</row>
    <row r="884" ht="15.7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</row>
    <row r="885" ht="15.7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</row>
    <row r="886" ht="15.7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</row>
    <row r="887" ht="15.7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</row>
    <row r="888" ht="15.7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</row>
    <row r="889" ht="15.7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</row>
    <row r="890" ht="15.7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</row>
    <row r="891" ht="15.7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</row>
    <row r="892" ht="15.7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</row>
    <row r="893" ht="15.7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</row>
    <row r="894" ht="15.7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</row>
    <row r="895" ht="15.7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</row>
    <row r="896" ht="15.7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</row>
    <row r="897" ht="15.7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</row>
    <row r="898" ht="15.7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</row>
    <row r="899" ht="15.7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</row>
    <row r="900" ht="15.7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</row>
    <row r="901" ht="15.7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</row>
    <row r="902" ht="15.7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</row>
    <row r="903" ht="15.7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</row>
    <row r="904" ht="15.7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</row>
    <row r="905" ht="15.7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</row>
    <row r="906" ht="15.7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</row>
    <row r="907" ht="15.7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</row>
    <row r="908" ht="15.7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</row>
    <row r="909" ht="15.7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</row>
    <row r="910" ht="15.7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</row>
    <row r="911" ht="15.7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</row>
    <row r="912" ht="15.7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</row>
    <row r="913" ht="15.7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</row>
    <row r="914" ht="15.7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</row>
    <row r="915" ht="15.7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</row>
    <row r="916" ht="15.7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</row>
    <row r="917" ht="15.7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</row>
    <row r="918" ht="15.7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</row>
    <row r="919" ht="15.7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</row>
    <row r="920" ht="15.7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</row>
    <row r="921" ht="15.7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</row>
    <row r="922" ht="15.7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</row>
    <row r="923" ht="15.7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</row>
    <row r="924" ht="15.7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</row>
    <row r="925" ht="15.7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</row>
    <row r="926" ht="15.7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</row>
    <row r="927" ht="15.7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</row>
    <row r="928" ht="15.7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</row>
    <row r="929" ht="15.7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</row>
    <row r="930" ht="15.7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</row>
    <row r="931" ht="15.7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</row>
    <row r="932" ht="15.7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</row>
    <row r="933" ht="15.7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</row>
    <row r="934" ht="15.7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</row>
    <row r="935" ht="15.7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</row>
    <row r="936" ht="15.7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</row>
    <row r="937" ht="15.7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</row>
    <row r="938" ht="15.7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</row>
    <row r="939" ht="15.7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</row>
    <row r="940" ht="15.7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</row>
    <row r="941" ht="15.7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</row>
    <row r="942" ht="15.7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</row>
    <row r="943" ht="15.7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</row>
    <row r="944" ht="15.7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</row>
    <row r="945" ht="15.7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</row>
    <row r="946" ht="15.7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</row>
    <row r="947" ht="15.7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</row>
    <row r="948" ht="15.7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</row>
    <row r="949" ht="15.7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</row>
    <row r="950" ht="15.7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</row>
    <row r="951" ht="15.7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</row>
    <row r="952" ht="15.7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</row>
    <row r="953" ht="15.7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</row>
    <row r="954" ht="15.7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</row>
    <row r="955" ht="15.7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</row>
    <row r="956" ht="15.7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</row>
    <row r="957" ht="15.7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</row>
    <row r="958" ht="15.7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</row>
    <row r="959" ht="15.7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</row>
    <row r="960" ht="15.7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</row>
    <row r="961" ht="15.7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</row>
    <row r="962" ht="15.7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</row>
    <row r="963" ht="15.7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</row>
    <row r="964" ht="15.7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</row>
    <row r="965" ht="15.7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</row>
    <row r="966" ht="15.7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</row>
    <row r="967" ht="15.7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</row>
    <row r="968" ht="15.7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</row>
    <row r="969" ht="15.7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</row>
    <row r="970" ht="15.7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</row>
    <row r="971" ht="15.7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</row>
    <row r="972" ht="15.7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</row>
    <row r="973" ht="15.7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</row>
    <row r="974" ht="15.7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</row>
    <row r="975" ht="15.7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</row>
    <row r="976" ht="15.7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</row>
    <row r="977" ht="15.7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</row>
    <row r="978" ht="15.7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</row>
    <row r="979" ht="15.7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</row>
    <row r="980" ht="15.7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</row>
    <row r="981" ht="15.7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</row>
    <row r="982" ht="15.7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</row>
    <row r="983" ht="15.7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</row>
    <row r="984" ht="15.7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</row>
    <row r="985" ht="15.7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</row>
    <row r="986" ht="15.7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</row>
    <row r="987" ht="15.7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</row>
    <row r="988" ht="15.7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</row>
    <row r="989" ht="15.7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</row>
    <row r="990" ht="15.7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</row>
    <row r="991" ht="15.7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</row>
    <row r="992" ht="15.7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</row>
    <row r="993" ht="15.7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</row>
    <row r="994" ht="15.7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</row>
    <row r="995" ht="15.7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</row>
    <row r="996" ht="15.7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</row>
    <row r="997" ht="15.7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</row>
    <row r="998" ht="15.7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</row>
    <row r="999" ht="15.7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</row>
    <row r="1000" ht="15.7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</row>
  </sheetData>
  <mergeCells count="85">
    <mergeCell ref="F33:F34"/>
    <mergeCell ref="F35:F36"/>
    <mergeCell ref="G35:H36"/>
    <mergeCell ref="F39:H39"/>
    <mergeCell ref="F40:H41"/>
    <mergeCell ref="F27:F28"/>
    <mergeCell ref="G27:H28"/>
    <mergeCell ref="F29:F30"/>
    <mergeCell ref="G29:H30"/>
    <mergeCell ref="F31:F32"/>
    <mergeCell ref="G31:H32"/>
    <mergeCell ref="G33:H34"/>
    <mergeCell ref="Q34:R34"/>
    <mergeCell ref="Q35:R35"/>
    <mergeCell ref="Q36:R36"/>
    <mergeCell ref="K39:R39"/>
    <mergeCell ref="K40:R45"/>
    <mergeCell ref="F42:H43"/>
    <mergeCell ref="F44:H45"/>
    <mergeCell ref="H48:L48"/>
    <mergeCell ref="N48:R48"/>
    <mergeCell ref="F49:G49"/>
    <mergeCell ref="H49:L49"/>
    <mergeCell ref="M49:R49"/>
    <mergeCell ref="H50:L50"/>
    <mergeCell ref="M50:R50"/>
    <mergeCell ref="F50:G50"/>
    <mergeCell ref="F51:G51"/>
    <mergeCell ref="H51:L51"/>
    <mergeCell ref="M51:R51"/>
    <mergeCell ref="F52:G52"/>
    <mergeCell ref="H52:L52"/>
    <mergeCell ref="M52:R52"/>
    <mergeCell ref="H55:L55"/>
    <mergeCell ref="M55:R55"/>
    <mergeCell ref="F53:G53"/>
    <mergeCell ref="H53:L53"/>
    <mergeCell ref="M53:R53"/>
    <mergeCell ref="F54:G54"/>
    <mergeCell ref="H54:L54"/>
    <mergeCell ref="M54:R54"/>
    <mergeCell ref="F55:G55"/>
    <mergeCell ref="F1:R1"/>
    <mergeCell ref="F3:R6"/>
    <mergeCell ref="F7:R11"/>
    <mergeCell ref="F12:R12"/>
    <mergeCell ref="K14:M14"/>
    <mergeCell ref="P14:R14"/>
    <mergeCell ref="U14:W14"/>
    <mergeCell ref="U16:V18"/>
    <mergeCell ref="W16:W18"/>
    <mergeCell ref="F14:H14"/>
    <mergeCell ref="F15:G15"/>
    <mergeCell ref="K15:L15"/>
    <mergeCell ref="P15:Q15"/>
    <mergeCell ref="U15:V15"/>
    <mergeCell ref="F16:G18"/>
    <mergeCell ref="H16:H18"/>
    <mergeCell ref="K23:M24"/>
    <mergeCell ref="K25:M26"/>
    <mergeCell ref="K28:M29"/>
    <mergeCell ref="K30:M31"/>
    <mergeCell ref="K33:M34"/>
    <mergeCell ref="K35:M36"/>
    <mergeCell ref="K16:L18"/>
    <mergeCell ref="M16:M18"/>
    <mergeCell ref="F22:H22"/>
    <mergeCell ref="F23:F24"/>
    <mergeCell ref="G23:H24"/>
    <mergeCell ref="F25:F26"/>
    <mergeCell ref="G25:H26"/>
    <mergeCell ref="P16:Q18"/>
    <mergeCell ref="R16:R18"/>
    <mergeCell ref="P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</mergeCells>
  <hyperlinks>
    <hyperlink r:id="rId1" ref="F40"/>
  </hyperlinks>
  <printOptions/>
  <pageMargins bottom="0.75" footer="0.0" header="0.0" left="0.7" right="0.7" top="0.75"/>
  <pageSetup orientation="landscape"/>
  <headerFooter>
    <oddFooter>&amp;C000000000000000000000000000000000000&amp;P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75"/>
    <col customWidth="1" min="2" max="2" width="12.5"/>
    <col customWidth="1" min="3" max="3" width="18.0"/>
    <col customWidth="1" min="4" max="4" width="29.25"/>
    <col customWidth="1" min="5" max="5" width="54.75"/>
    <col customWidth="1" min="6" max="6" width="16.25"/>
    <col customWidth="1" min="7" max="7" width="19.25"/>
    <col customWidth="1" min="8" max="8" width="14.38"/>
    <col customWidth="1" min="9" max="9" width="13.88"/>
    <col customWidth="1" min="10" max="10" width="14.5"/>
    <col customWidth="1" min="11" max="12" width="13.88"/>
    <col customWidth="1" min="13" max="14" width="14.38"/>
    <col customWidth="1" min="15" max="15" width="15.75"/>
    <col customWidth="1" min="16" max="16" width="13.88"/>
    <col customWidth="1" min="17" max="17" width="15.75"/>
    <col customWidth="1" min="18" max="19" width="14.5"/>
    <col customWidth="1" min="20" max="21" width="15.75"/>
    <col customWidth="1" min="22" max="22" width="15.25"/>
    <col customWidth="1" min="23" max="23" width="13.38"/>
    <col customWidth="1" min="24" max="24" width="2.75"/>
    <col customWidth="1" min="25" max="26" width="23.0"/>
    <col customWidth="1" min="27" max="27" width="23.38"/>
    <col customWidth="1" min="28" max="28" width="2.75"/>
    <col customWidth="1" min="29" max="29" width="23.25"/>
    <col customWidth="1" min="30" max="31" width="23.38"/>
    <col customWidth="1" min="32" max="32" width="2.75"/>
    <col customWidth="1" min="33" max="33" width="15.75"/>
    <col customWidth="1" min="34" max="36" width="16.5"/>
    <col customWidth="1" min="37" max="48" width="15.75"/>
    <col customWidth="1" min="49" max="49" width="2.75"/>
    <col customWidth="1" min="50" max="50" width="14.75"/>
    <col customWidth="1" min="51" max="51" width="13.75"/>
    <col customWidth="1" min="52" max="52" width="15.75"/>
    <col customWidth="1" min="53" max="54" width="16.5"/>
    <col customWidth="1" min="55" max="55" width="20.25"/>
    <col customWidth="1" min="56" max="56" width="18.0"/>
    <col customWidth="1" min="57" max="57" width="16.5"/>
    <col customWidth="1" min="58" max="58" width="15.75"/>
    <col customWidth="1" min="59" max="59" width="16.5"/>
    <col customWidth="1" min="60" max="63" width="15.75"/>
    <col customWidth="1" min="64" max="64" width="2.75"/>
    <col customWidth="1" min="65" max="65" width="22.5"/>
    <col customWidth="1" min="66" max="66" width="22.38"/>
    <col customWidth="1" min="67" max="71" width="22.75"/>
    <col customWidth="1" min="72" max="73" width="2.75"/>
  </cols>
  <sheetData>
    <row r="1" ht="14.25" customHeight="1">
      <c r="A1" s="102"/>
      <c r="B1" s="103"/>
      <c r="C1" s="104"/>
      <c r="D1" s="104"/>
      <c r="E1" s="105"/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8"/>
      <c r="X1" s="109"/>
      <c r="Y1" s="110"/>
      <c r="Z1" s="107"/>
      <c r="AA1" s="107"/>
      <c r="AB1" s="107"/>
      <c r="AC1" s="107"/>
      <c r="AD1" s="107"/>
      <c r="AE1" s="107"/>
      <c r="AF1" s="111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8"/>
      <c r="BT1" s="112"/>
      <c r="BU1" s="112"/>
    </row>
    <row r="2" ht="18.75" customHeight="1">
      <c r="A2" s="112"/>
      <c r="B2" s="113"/>
      <c r="C2" s="63"/>
      <c r="D2" s="114"/>
      <c r="E2" s="115"/>
      <c r="F2" s="116"/>
      <c r="G2" s="117"/>
      <c r="H2" s="117"/>
      <c r="I2" s="117"/>
      <c r="J2" s="117"/>
      <c r="K2" s="117"/>
      <c r="L2" s="117"/>
      <c r="M2" s="117"/>
      <c r="N2" s="118"/>
      <c r="O2" s="118"/>
      <c r="P2" s="117"/>
      <c r="Q2" s="117"/>
      <c r="R2" s="117"/>
      <c r="S2" s="117"/>
      <c r="T2" s="117"/>
      <c r="U2" s="117"/>
      <c r="V2" s="117"/>
      <c r="W2" s="119"/>
      <c r="X2" s="109"/>
      <c r="Y2" s="120"/>
      <c r="Z2" s="118"/>
      <c r="AA2" s="118"/>
      <c r="AB2" s="118"/>
      <c r="AC2" s="118"/>
      <c r="AD2" s="118"/>
      <c r="AE2" s="118"/>
      <c r="AF2" s="121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22"/>
      <c r="AW2" s="123"/>
      <c r="AX2" s="120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22"/>
      <c r="BL2" s="123"/>
      <c r="BM2" s="120"/>
      <c r="BN2" s="118"/>
      <c r="BO2" s="118"/>
      <c r="BP2" s="118"/>
      <c r="BQ2" s="118"/>
      <c r="BR2" s="118"/>
      <c r="BS2" s="122"/>
      <c r="BT2" s="124"/>
      <c r="BU2" s="124"/>
    </row>
    <row r="3" ht="56.25" customHeight="1">
      <c r="A3" s="125"/>
      <c r="B3" s="46"/>
      <c r="D3" s="126"/>
      <c r="E3" s="127"/>
      <c r="F3" s="128"/>
      <c r="G3" s="129"/>
      <c r="H3" s="129"/>
      <c r="I3" s="129"/>
      <c r="J3" s="129"/>
      <c r="K3" s="129"/>
      <c r="L3" s="129"/>
      <c r="M3" s="130"/>
      <c r="N3" s="131"/>
      <c r="O3" s="132"/>
      <c r="P3" s="133"/>
      <c r="Q3" s="134"/>
      <c r="R3" s="134"/>
      <c r="S3" s="134"/>
      <c r="T3" s="134"/>
      <c r="U3" s="134"/>
      <c r="V3" s="134"/>
      <c r="W3" s="135"/>
      <c r="X3" s="109"/>
      <c r="Y3" s="136"/>
      <c r="Z3" s="137"/>
      <c r="AA3" s="137"/>
      <c r="AB3" s="137"/>
      <c r="AC3" s="137"/>
      <c r="AD3" s="137"/>
      <c r="AE3" s="137"/>
      <c r="AF3" s="138"/>
      <c r="AG3" s="139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1"/>
      <c r="AW3" s="142"/>
      <c r="AX3" s="143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1"/>
      <c r="BL3" s="142"/>
      <c r="BM3" s="143"/>
      <c r="BN3" s="140"/>
      <c r="BO3" s="140"/>
      <c r="BP3" s="140"/>
      <c r="BQ3" s="140"/>
      <c r="BR3" s="140"/>
      <c r="BS3" s="141"/>
      <c r="BT3" s="124"/>
      <c r="BU3" s="124"/>
    </row>
    <row r="4" ht="51.75" customHeight="1">
      <c r="A4" s="125"/>
      <c r="B4" s="46"/>
      <c r="D4" s="126"/>
      <c r="E4" s="127"/>
      <c r="F4" s="144"/>
      <c r="G4" s="134"/>
      <c r="H4" s="134"/>
      <c r="I4" s="134"/>
      <c r="J4" s="134"/>
      <c r="K4" s="134"/>
      <c r="L4" s="134"/>
      <c r="M4" s="145"/>
      <c r="N4" s="131"/>
      <c r="O4" s="146" t="s">
        <v>52</v>
      </c>
      <c r="P4" s="133"/>
      <c r="Q4" s="134"/>
      <c r="R4" s="134"/>
      <c r="S4" s="134"/>
      <c r="T4" s="134"/>
      <c r="U4" s="134"/>
      <c r="V4" s="134"/>
      <c r="W4" s="135"/>
      <c r="X4" s="109"/>
      <c r="Y4" s="147"/>
      <c r="Z4" s="148"/>
      <c r="AA4" s="148"/>
      <c r="AB4" s="148"/>
      <c r="AC4" s="148"/>
      <c r="AD4" s="148"/>
      <c r="AE4" s="148"/>
      <c r="AF4" s="149"/>
      <c r="AG4" s="150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2"/>
      <c r="AW4" s="153"/>
      <c r="AX4" s="154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2"/>
      <c r="BL4" s="153"/>
      <c r="BM4" s="154"/>
      <c r="BN4" s="151"/>
      <c r="BO4" s="151"/>
      <c r="BP4" s="151"/>
      <c r="BQ4" s="151"/>
      <c r="BR4" s="151"/>
      <c r="BS4" s="152"/>
      <c r="BT4" s="124"/>
      <c r="BU4" s="124"/>
    </row>
    <row r="5" ht="56.25" customHeight="1">
      <c r="A5" s="125"/>
      <c r="B5" s="46"/>
      <c r="D5" s="126"/>
      <c r="E5" s="127"/>
      <c r="F5" s="133"/>
      <c r="G5" s="155"/>
      <c r="H5" s="134"/>
      <c r="I5" s="134"/>
      <c r="J5" s="134"/>
      <c r="K5" s="134"/>
      <c r="L5" s="134"/>
      <c r="M5" s="145"/>
      <c r="N5" s="131"/>
      <c r="O5" s="146" t="s">
        <v>53</v>
      </c>
      <c r="P5" s="133"/>
      <c r="Q5" s="134"/>
      <c r="R5" s="134"/>
      <c r="S5" s="134"/>
      <c r="T5" s="134"/>
      <c r="U5" s="134"/>
      <c r="V5" s="134"/>
      <c r="W5" s="135"/>
      <c r="X5" s="109"/>
      <c r="Y5" s="147"/>
      <c r="Z5" s="148"/>
      <c r="AA5" s="148"/>
      <c r="AB5" s="148"/>
      <c r="AC5" s="148"/>
      <c r="AD5" s="148"/>
      <c r="AE5" s="148"/>
      <c r="AF5" s="149"/>
      <c r="AG5" s="150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2"/>
      <c r="AW5" s="153"/>
      <c r="AX5" s="154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2"/>
      <c r="BL5" s="153"/>
      <c r="BM5" s="154"/>
      <c r="BN5" s="151"/>
      <c r="BO5" s="151"/>
      <c r="BP5" s="151"/>
      <c r="BQ5" s="151"/>
      <c r="BR5" s="151"/>
      <c r="BS5" s="152"/>
      <c r="BT5" s="124"/>
      <c r="BU5" s="124"/>
    </row>
    <row r="6" ht="96.75" customHeight="1">
      <c r="A6" s="156"/>
      <c r="B6" s="49"/>
      <c r="C6" s="66"/>
      <c r="D6" s="157"/>
      <c r="E6" s="158"/>
      <c r="F6" s="159"/>
      <c r="G6" s="160"/>
      <c r="H6" s="161"/>
      <c r="I6" s="162"/>
      <c r="J6" s="162"/>
      <c r="K6" s="162"/>
      <c r="L6" s="162"/>
      <c r="M6" s="163"/>
      <c r="N6" s="164"/>
      <c r="O6" s="165"/>
      <c r="P6" s="162"/>
      <c r="Q6" s="162"/>
      <c r="R6" s="162"/>
      <c r="S6" s="162"/>
      <c r="T6" s="162"/>
      <c r="U6" s="162"/>
      <c r="V6" s="162"/>
      <c r="W6" s="166"/>
      <c r="X6" s="109"/>
      <c r="Y6" s="167"/>
      <c r="Z6" s="168"/>
      <c r="AA6" s="168"/>
      <c r="AB6" s="168"/>
      <c r="AC6" s="168"/>
      <c r="AD6" s="168"/>
      <c r="AE6" s="168"/>
      <c r="AF6" s="169"/>
      <c r="AG6" s="170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2"/>
      <c r="AW6" s="153"/>
      <c r="AX6" s="173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2"/>
      <c r="BL6" s="153"/>
      <c r="BM6" s="173"/>
      <c r="BN6" s="171"/>
      <c r="BO6" s="171"/>
      <c r="BP6" s="171"/>
      <c r="BQ6" s="171"/>
      <c r="BR6" s="171"/>
      <c r="BS6" s="172"/>
      <c r="BT6" s="174"/>
      <c r="BU6" s="174"/>
    </row>
    <row r="7" ht="10.5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6"/>
    </row>
    <row r="8" ht="10.5" customHeight="1">
      <c r="A8" s="102"/>
      <c r="B8" s="177"/>
      <c r="C8" s="175"/>
      <c r="D8" s="109"/>
      <c r="E8" s="109"/>
      <c r="F8" s="178"/>
      <c r="G8" s="179"/>
      <c r="H8" s="180"/>
      <c r="I8" s="180"/>
      <c r="J8" s="180"/>
      <c r="K8" s="180"/>
      <c r="L8" s="180"/>
      <c r="M8" s="180"/>
      <c r="N8" s="180"/>
      <c r="O8" s="181"/>
      <c r="P8" s="182"/>
      <c r="Q8" s="182"/>
      <c r="R8" s="183"/>
      <c r="S8" s="182"/>
      <c r="T8" s="182"/>
      <c r="U8" s="182"/>
      <c r="V8" s="184"/>
      <c r="W8" s="185"/>
      <c r="X8" s="186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</row>
    <row r="9" ht="45.75" customHeight="1">
      <c r="A9" s="102"/>
      <c r="B9" s="187" t="s">
        <v>54</v>
      </c>
      <c r="C9" s="188"/>
      <c r="D9" s="189" t="s">
        <v>55</v>
      </c>
      <c r="E9" s="190"/>
      <c r="F9" s="191" t="s">
        <v>56</v>
      </c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3"/>
      <c r="X9" s="194"/>
      <c r="Y9" s="195"/>
      <c r="Z9" s="195"/>
      <c r="AA9" s="196"/>
      <c r="AB9" s="194"/>
      <c r="AC9" s="195"/>
      <c r="AD9" s="195"/>
      <c r="AE9" s="195"/>
      <c r="AF9" s="197"/>
      <c r="AG9" s="198"/>
      <c r="AH9" s="198"/>
      <c r="AI9" s="198"/>
      <c r="AJ9" s="198"/>
      <c r="AK9" s="198"/>
      <c r="AL9" s="199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77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9"/>
      <c r="BJ9" s="198"/>
      <c r="BK9" s="198"/>
      <c r="BL9" s="177"/>
      <c r="BM9" s="198"/>
      <c r="BN9" s="198"/>
      <c r="BO9" s="198"/>
      <c r="BP9" s="198"/>
      <c r="BQ9" s="198"/>
      <c r="BR9" s="198"/>
      <c r="BS9" s="198"/>
      <c r="BT9" s="177"/>
      <c r="BU9" s="177"/>
    </row>
    <row r="10" ht="14.25" customHeight="1">
      <c r="A10" s="112"/>
      <c r="B10" s="200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114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201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201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202"/>
      <c r="BU10" s="202"/>
    </row>
    <row r="11" ht="45.75" customHeight="1">
      <c r="A11" s="125"/>
      <c r="B11" s="49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157"/>
      <c r="X11" s="203"/>
      <c r="Y11" s="104"/>
      <c r="Z11" s="104"/>
      <c r="AA11" s="104"/>
      <c r="AB11" s="104"/>
      <c r="AC11" s="104"/>
      <c r="AD11" s="104"/>
      <c r="AE11" s="104"/>
      <c r="AF11" s="204"/>
      <c r="AG11" s="205" t="s">
        <v>57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2"/>
      <c r="AW11" s="153"/>
      <c r="AX11" s="206"/>
      <c r="AY11" s="207"/>
      <c r="AZ11" s="208" t="s">
        <v>58</v>
      </c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10"/>
      <c r="BL11" s="153"/>
      <c r="BM11" s="205" t="s">
        <v>59</v>
      </c>
      <c r="BN11" s="31"/>
      <c r="BO11" s="31"/>
      <c r="BP11" s="31"/>
      <c r="BQ11" s="31"/>
      <c r="BR11" s="31"/>
      <c r="BS11" s="32"/>
      <c r="BT11" s="124"/>
      <c r="BU11" s="124"/>
    </row>
    <row r="12" ht="57.75" customHeight="1">
      <c r="A12" s="125"/>
      <c r="B12" s="211"/>
      <c r="C12" s="212"/>
      <c r="D12" s="212" t="s">
        <v>60</v>
      </c>
      <c r="E12" s="213"/>
      <c r="F12" s="214"/>
      <c r="G12" s="215"/>
      <c r="H12" s="216"/>
      <c r="I12" s="217"/>
      <c r="J12" s="217"/>
      <c r="K12" s="217"/>
      <c r="L12" s="217"/>
      <c r="M12" s="217"/>
      <c r="N12" s="218"/>
      <c r="O12" s="219" t="s">
        <v>61</v>
      </c>
      <c r="P12" s="220"/>
      <c r="Q12" s="220"/>
      <c r="R12" s="220"/>
      <c r="S12" s="220"/>
      <c r="T12" s="220"/>
      <c r="U12" s="220"/>
      <c r="V12" s="220"/>
      <c r="W12" s="221"/>
      <c r="X12" s="109"/>
      <c r="Y12" s="222" t="s">
        <v>62</v>
      </c>
      <c r="Z12" s="222" t="s">
        <v>63</v>
      </c>
      <c r="AA12" s="223" t="s">
        <v>64</v>
      </c>
      <c r="AB12" s="224"/>
      <c r="AC12" s="222" t="s">
        <v>65</v>
      </c>
      <c r="AD12" s="222" t="s">
        <v>66</v>
      </c>
      <c r="AE12" s="223" t="s">
        <v>67</v>
      </c>
      <c r="AF12" s="225"/>
      <c r="AG12" s="222" t="s">
        <v>68</v>
      </c>
      <c r="AH12" s="222" t="s">
        <v>69</v>
      </c>
      <c r="AI12" s="222" t="s">
        <v>70</v>
      </c>
      <c r="AJ12" s="222" t="s">
        <v>71</v>
      </c>
      <c r="AK12" s="222" t="s">
        <v>72</v>
      </c>
      <c r="AL12" s="222" t="s">
        <v>73</v>
      </c>
      <c r="AM12" s="222" t="s">
        <v>74</v>
      </c>
      <c r="AN12" s="222" t="s">
        <v>75</v>
      </c>
      <c r="AO12" s="222" t="s">
        <v>76</v>
      </c>
      <c r="AP12" s="222" t="s">
        <v>77</v>
      </c>
      <c r="AQ12" s="222" t="s">
        <v>29</v>
      </c>
      <c r="AR12" s="222" t="s">
        <v>78</v>
      </c>
      <c r="AS12" s="222" t="s">
        <v>79</v>
      </c>
      <c r="AT12" s="222" t="s">
        <v>33</v>
      </c>
      <c r="AU12" s="222" t="s">
        <v>35</v>
      </c>
      <c r="AV12" s="223" t="s">
        <v>36</v>
      </c>
      <c r="AW12" s="153"/>
      <c r="AX12" s="226" t="s">
        <v>80</v>
      </c>
      <c r="AY12" s="226" t="s">
        <v>81</v>
      </c>
      <c r="AZ12" s="226" t="s">
        <v>80</v>
      </c>
      <c r="BA12" s="226" t="s">
        <v>81</v>
      </c>
      <c r="BB12" s="226" t="s">
        <v>80</v>
      </c>
      <c r="BC12" s="226" t="s">
        <v>81</v>
      </c>
      <c r="BD12" s="226" t="s">
        <v>80</v>
      </c>
      <c r="BE12" s="226" t="s">
        <v>81</v>
      </c>
      <c r="BF12" s="226" t="s">
        <v>80</v>
      </c>
      <c r="BG12" s="226" t="s">
        <v>81</v>
      </c>
      <c r="BH12" s="226" t="s">
        <v>80</v>
      </c>
      <c r="BI12" s="226" t="s">
        <v>81</v>
      </c>
      <c r="BJ12" s="226" t="s">
        <v>80</v>
      </c>
      <c r="BK12" s="227" t="s">
        <v>81</v>
      </c>
      <c r="BL12" s="153"/>
      <c r="BM12" s="228" t="s">
        <v>82</v>
      </c>
      <c r="BN12" s="228" t="s">
        <v>83</v>
      </c>
      <c r="BO12" s="228" t="s">
        <v>84</v>
      </c>
      <c r="BP12" s="228" t="s">
        <v>85</v>
      </c>
      <c r="BQ12" s="228" t="s">
        <v>86</v>
      </c>
      <c r="BR12" s="228" t="s">
        <v>87</v>
      </c>
      <c r="BS12" s="229" t="s">
        <v>88</v>
      </c>
      <c r="BT12" s="124"/>
      <c r="BU12" s="124"/>
    </row>
    <row r="13" ht="27.75" customHeight="1">
      <c r="A13" s="125"/>
      <c r="B13" s="230"/>
      <c r="C13" s="231"/>
      <c r="D13" s="231"/>
      <c r="E13" s="231"/>
      <c r="F13" s="232"/>
      <c r="G13" s="233"/>
      <c r="H13" s="216"/>
      <c r="I13" s="217"/>
      <c r="J13" s="234" t="s">
        <v>89</v>
      </c>
      <c r="K13" s="235"/>
      <c r="L13" s="235"/>
      <c r="M13" s="236"/>
      <c r="N13" s="220"/>
      <c r="O13" s="217"/>
      <c r="P13" s="220"/>
      <c r="Q13" s="220"/>
      <c r="R13" s="220"/>
      <c r="S13" s="220"/>
      <c r="T13" s="220"/>
      <c r="U13" s="220"/>
      <c r="V13" s="220"/>
      <c r="W13" s="221"/>
      <c r="X13" s="109"/>
      <c r="Y13" s="237"/>
      <c r="Z13" s="237"/>
      <c r="AA13" s="48"/>
      <c r="AB13" s="238"/>
      <c r="AC13" s="237"/>
      <c r="AD13" s="237"/>
      <c r="AE13" s="48"/>
      <c r="AF13" s="225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48"/>
      <c r="AW13" s="153"/>
      <c r="AX13" s="239"/>
      <c r="AY13" s="240"/>
      <c r="AZ13" s="239"/>
      <c r="BA13" s="240"/>
      <c r="BB13" s="239"/>
      <c r="BC13" s="240"/>
      <c r="BD13" s="239"/>
      <c r="BE13" s="240"/>
      <c r="BF13" s="239"/>
      <c r="BG13" s="240"/>
      <c r="BH13" s="239"/>
      <c r="BI13" s="240"/>
      <c r="BJ13" s="239"/>
      <c r="BK13" s="241"/>
      <c r="BL13" s="153"/>
      <c r="BM13" s="237"/>
      <c r="BN13" s="237"/>
      <c r="BO13" s="237"/>
      <c r="BP13" s="237"/>
      <c r="BQ13" s="237"/>
      <c r="BR13" s="237"/>
      <c r="BS13" s="48"/>
      <c r="BT13" s="124"/>
      <c r="BU13" s="124"/>
    </row>
    <row r="14" ht="73.5" customHeight="1">
      <c r="A14" s="125"/>
      <c r="B14" s="242"/>
      <c r="C14" s="243" t="s">
        <v>90</v>
      </c>
      <c r="D14" s="244"/>
      <c r="E14" s="198" t="s">
        <v>91</v>
      </c>
      <c r="F14" s="198" t="s">
        <v>92</v>
      </c>
      <c r="G14" s="198" t="s">
        <v>93</v>
      </c>
      <c r="H14" s="245" t="s">
        <v>94</v>
      </c>
      <c r="I14" s="246" t="s">
        <v>95</v>
      </c>
      <c r="J14" s="247" t="s">
        <v>96</v>
      </c>
      <c r="K14" s="248" t="s">
        <v>97</v>
      </c>
      <c r="L14" s="249" t="s">
        <v>98</v>
      </c>
      <c r="M14" s="250" t="s">
        <v>99</v>
      </c>
      <c r="N14" s="251" t="s">
        <v>100</v>
      </c>
      <c r="O14" s="252" t="s">
        <v>101</v>
      </c>
      <c r="P14" s="253" t="s">
        <v>102</v>
      </c>
      <c r="Q14" s="254" t="s">
        <v>103</v>
      </c>
      <c r="R14" s="255" t="s">
        <v>104</v>
      </c>
      <c r="S14" s="256" t="s">
        <v>105</v>
      </c>
      <c r="T14" s="257" t="s">
        <v>106</v>
      </c>
      <c r="U14" s="258" t="s">
        <v>107</v>
      </c>
      <c r="V14" s="259" t="s">
        <v>108</v>
      </c>
      <c r="W14" s="252" t="s">
        <v>109</v>
      </c>
      <c r="X14" s="109"/>
      <c r="Y14" s="239"/>
      <c r="Z14" s="239"/>
      <c r="AA14" s="51"/>
      <c r="AB14" s="260"/>
      <c r="AC14" s="239"/>
      <c r="AD14" s="239"/>
      <c r="AE14" s="51"/>
      <c r="AF14" s="225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51"/>
      <c r="AW14" s="153"/>
      <c r="AX14" s="261" t="s">
        <v>110</v>
      </c>
      <c r="AY14" s="32"/>
      <c r="AZ14" s="261" t="s">
        <v>68</v>
      </c>
      <c r="BA14" s="32"/>
      <c r="BB14" s="261" t="s">
        <v>69</v>
      </c>
      <c r="BC14" s="32"/>
      <c r="BD14" s="261" t="s">
        <v>70</v>
      </c>
      <c r="BE14" s="32"/>
      <c r="BF14" s="261" t="s">
        <v>71</v>
      </c>
      <c r="BG14" s="32"/>
      <c r="BH14" s="261" t="s">
        <v>72</v>
      </c>
      <c r="BI14" s="32"/>
      <c r="BJ14" s="261" t="s">
        <v>73</v>
      </c>
      <c r="BK14" s="32"/>
      <c r="BL14" s="153"/>
      <c r="BM14" s="239"/>
      <c r="BN14" s="239"/>
      <c r="BO14" s="239"/>
      <c r="BP14" s="239"/>
      <c r="BQ14" s="239"/>
      <c r="BR14" s="239"/>
      <c r="BS14" s="51"/>
      <c r="BT14" s="124"/>
      <c r="BU14" s="124"/>
    </row>
    <row r="15" ht="27.75" customHeight="1">
      <c r="A15" s="125"/>
      <c r="B15" s="262" t="s">
        <v>111</v>
      </c>
      <c r="C15" s="263" t="s">
        <v>112</v>
      </c>
      <c r="D15" s="264" t="s">
        <v>113</v>
      </c>
      <c r="E15" s="265"/>
      <c r="F15" s="266">
        <v>10.0</v>
      </c>
      <c r="G15" s="267">
        <v>457.0</v>
      </c>
      <c r="H15" s="268"/>
      <c r="I15" s="269"/>
      <c r="J15" s="270"/>
      <c r="K15" s="271"/>
      <c r="L15" s="249"/>
      <c r="M15" s="272"/>
      <c r="N15" s="273"/>
      <c r="O15" s="274"/>
      <c r="P15" s="275"/>
      <c r="Q15" s="276"/>
      <c r="R15" s="277"/>
      <c r="S15" s="278"/>
      <c r="T15" s="279"/>
      <c r="U15" s="280"/>
      <c r="V15" s="281"/>
      <c r="W15" s="274"/>
      <c r="X15" s="282"/>
      <c r="Y15" s="283">
        <f t="shared" ref="Y15:Y53" si="1">H15+I15+J15+K15+M15+N15+O15+P15+Q15+R15+S15+T15+U15+V15+W15+L15</f>
        <v>0</v>
      </c>
      <c r="Z15" s="283">
        <f t="shared" ref="Z15:Z53" si="2">Y15*F15</f>
        <v>0</v>
      </c>
      <c r="AA15" s="284">
        <f t="shared" ref="AA15:AA53" si="3">G15*Y15</f>
        <v>0</v>
      </c>
      <c r="AB15" s="224"/>
      <c r="AC15" s="285">
        <v>8.8</v>
      </c>
      <c r="AD15" s="286">
        <f t="shared" ref="AD15:AD53" si="4">AC15*Y15</f>
        <v>0</v>
      </c>
      <c r="AE15" s="287">
        <f>AG43*0.26+AH43*0.32+AI43*0.36+AJ43*0.42+AK43*0.5+AL43*0.52+AM43*0.62+AN43*0.68+AO43*0.85+AP43*0.85+AR15*0.13+AT15*0.154+AV15*0.208+AZ43*0.04+BA43*0.04+BB43*0.06+BC43*0.09+BD43*0.07+BE43*0.11+BF43*0.08+BG43*0.19+BH43*0.09+BI43*0.22+BJ43*0.1+BK43*0.18</f>
        <v>0</v>
      </c>
      <c r="AF15" s="288"/>
      <c r="AG15" s="289"/>
      <c r="AH15" s="289"/>
      <c r="AI15" s="289">
        <f>6*Y15</f>
        <v>0</v>
      </c>
      <c r="AJ15" s="289">
        <f>4*Y15</f>
        <v>0</v>
      </c>
      <c r="AK15" s="289"/>
      <c r="AL15" s="289"/>
      <c r="AM15" s="289"/>
      <c r="AN15" s="289"/>
      <c r="AO15" s="289"/>
      <c r="AP15" s="289"/>
      <c r="AQ15" s="290"/>
      <c r="AR15" s="290"/>
      <c r="AS15" s="290"/>
      <c r="AT15" s="290"/>
      <c r="AU15" s="290"/>
      <c r="AV15" s="290"/>
      <c r="AW15" s="291"/>
      <c r="AX15" s="289"/>
      <c r="AY15" s="289"/>
      <c r="AZ15" s="290"/>
      <c r="BA15" s="290"/>
      <c r="BB15" s="290"/>
      <c r="BC15" s="290">
        <f>48*Y15</f>
        <v>0</v>
      </c>
      <c r="BD15" s="290"/>
      <c r="BE15" s="290">
        <f>2*Y15</f>
        <v>0</v>
      </c>
      <c r="BF15" s="290"/>
      <c r="BG15" s="290"/>
      <c r="BH15" s="290"/>
      <c r="BI15" s="290"/>
      <c r="BJ15" s="290"/>
      <c r="BK15" s="290"/>
      <c r="BL15" s="291"/>
      <c r="BM15" s="290"/>
      <c r="BN15" s="290"/>
      <c r="BO15" s="290"/>
      <c r="BP15" s="290"/>
      <c r="BQ15" s="290">
        <f>10*Y15</f>
        <v>0</v>
      </c>
      <c r="BR15" s="290"/>
      <c r="BS15" s="290"/>
      <c r="BT15" s="124"/>
      <c r="BU15" s="124"/>
    </row>
    <row r="16" ht="27.75" customHeight="1">
      <c r="A16" s="125"/>
      <c r="B16" s="262" t="s">
        <v>114</v>
      </c>
      <c r="C16" s="263" t="s">
        <v>112</v>
      </c>
      <c r="D16" s="292" t="s">
        <v>115</v>
      </c>
      <c r="E16" s="293"/>
      <c r="F16" s="266">
        <v>5.0</v>
      </c>
      <c r="G16" s="267">
        <v>153.3</v>
      </c>
      <c r="H16" s="268"/>
      <c r="I16" s="269"/>
      <c r="J16" s="270"/>
      <c r="K16" s="271"/>
      <c r="L16" s="249"/>
      <c r="M16" s="272"/>
      <c r="N16" s="273"/>
      <c r="O16" s="274"/>
      <c r="P16" s="275"/>
      <c r="Q16" s="276"/>
      <c r="R16" s="277"/>
      <c r="S16" s="278"/>
      <c r="T16" s="279"/>
      <c r="U16" s="280"/>
      <c r="V16" s="281"/>
      <c r="W16" s="274"/>
      <c r="X16" s="282"/>
      <c r="Y16" s="283">
        <f t="shared" si="1"/>
        <v>0</v>
      </c>
      <c r="Z16" s="283">
        <f t="shared" si="2"/>
        <v>0</v>
      </c>
      <c r="AA16" s="284">
        <f t="shared" si="3"/>
        <v>0</v>
      </c>
      <c r="AB16" s="238"/>
      <c r="AC16" s="285">
        <v>3.4</v>
      </c>
      <c r="AD16" s="286">
        <f t="shared" si="4"/>
        <v>0</v>
      </c>
      <c r="AE16" s="287">
        <f>AG16*0.26+AH16*0.32+AI16*0.36+AJ16*0.42+AK16*0.5+AL16*0.52+AM16*0.62+AN16*0.68+AO16*0.85+AP16*0.85+AR16*0.13+AT16*0.154+AV16*0.208+AZ16*0.04+BA16*0.04+BB16*0.06+BC16*0.09+BD16*0.07+BE16*0.11+BF16*0.08+BG16*0.19+BH16*0.09+BI16*0.22+BJ16*0.1+BK16*0.18</f>
        <v>0</v>
      </c>
      <c r="AF16" s="288"/>
      <c r="AG16" s="289"/>
      <c r="AH16" s="289"/>
      <c r="AI16" s="289"/>
      <c r="AJ16" s="289">
        <f>1*Y16</f>
        <v>0</v>
      </c>
      <c r="AK16" s="289">
        <f t="shared" ref="AK16:AK17" si="5">2*Y16</f>
        <v>0</v>
      </c>
      <c r="AL16" s="289"/>
      <c r="AM16" s="289">
        <f>2*Y16</f>
        <v>0</v>
      </c>
      <c r="AN16" s="289"/>
      <c r="AO16" s="289"/>
      <c r="AP16" s="289"/>
      <c r="AQ16" s="289"/>
      <c r="AR16" s="289"/>
      <c r="AS16" s="289"/>
      <c r="AT16" s="289"/>
      <c r="AU16" s="289"/>
      <c r="AV16" s="289"/>
      <c r="AW16" s="291"/>
      <c r="AX16" s="289"/>
      <c r="AY16" s="289"/>
      <c r="AZ16" s="289"/>
      <c r="BA16" s="289"/>
      <c r="BB16" s="289"/>
      <c r="BC16" s="289">
        <f>4*Y16</f>
        <v>0</v>
      </c>
      <c r="BD16" s="289"/>
      <c r="BE16" s="289">
        <f>1*Y16</f>
        <v>0</v>
      </c>
      <c r="BF16" s="289"/>
      <c r="BG16" s="289"/>
      <c r="BH16" s="289"/>
      <c r="BI16" s="289"/>
      <c r="BJ16" s="289"/>
      <c r="BK16" s="289"/>
      <c r="BL16" s="291"/>
      <c r="BM16" s="289"/>
      <c r="BN16" s="294"/>
      <c r="BO16" s="289">
        <f>5*Y16</f>
        <v>0</v>
      </c>
      <c r="BP16" s="294"/>
      <c r="BQ16" s="294"/>
      <c r="BR16" s="294"/>
      <c r="BS16" s="294"/>
      <c r="BT16" s="124"/>
      <c r="BU16" s="124"/>
    </row>
    <row r="17" ht="27.75" customHeight="1">
      <c r="A17" s="125"/>
      <c r="B17" s="262" t="s">
        <v>116</v>
      </c>
      <c r="C17" s="263" t="s">
        <v>112</v>
      </c>
      <c r="D17" s="264" t="s">
        <v>117</v>
      </c>
      <c r="E17" s="265"/>
      <c r="F17" s="266">
        <v>10.0</v>
      </c>
      <c r="G17" s="267">
        <v>402.0</v>
      </c>
      <c r="H17" s="268"/>
      <c r="I17" s="269"/>
      <c r="J17" s="270"/>
      <c r="K17" s="271"/>
      <c r="L17" s="249"/>
      <c r="M17" s="272"/>
      <c r="N17" s="273"/>
      <c r="O17" s="274"/>
      <c r="P17" s="275"/>
      <c r="Q17" s="276"/>
      <c r="R17" s="277"/>
      <c r="S17" s="278"/>
      <c r="T17" s="279"/>
      <c r="U17" s="280"/>
      <c r="V17" s="281"/>
      <c r="W17" s="274"/>
      <c r="X17" s="282"/>
      <c r="Y17" s="283">
        <f t="shared" si="1"/>
        <v>0</v>
      </c>
      <c r="Z17" s="283">
        <f t="shared" si="2"/>
        <v>0</v>
      </c>
      <c r="AA17" s="284">
        <f t="shared" si="3"/>
        <v>0</v>
      </c>
      <c r="AB17" s="238"/>
      <c r="AC17" s="285">
        <v>7.8</v>
      </c>
      <c r="AD17" s="286">
        <f t="shared" si="4"/>
        <v>0</v>
      </c>
      <c r="AE17" s="287">
        <f>AG19*0.26+AH19*0.32+AI19*0.36+AJ19*0.42+AK19*0.5+AL19*0.52+AM19*0.62+AN19*0.68+AO19*0.85+AP19*0.85+AR17*0.13+AT17*0.154+AV17*0.208+AZ19*0.04+BA19*0.04+BB19*0.06+BC19*0.09+BD19*0.07+BE19*0.11+BF19*0.08+BG19*0.19+BH19*0.09+BI19*0.22+BJ19*0.1+BK19*0.18</f>
        <v>0</v>
      </c>
      <c r="AF17" s="288"/>
      <c r="AG17" s="289"/>
      <c r="AH17" s="289"/>
      <c r="AI17" s="289"/>
      <c r="AJ17" s="289"/>
      <c r="AK17" s="289">
        <f t="shared" si="5"/>
        <v>0</v>
      </c>
      <c r="AL17" s="289">
        <f>8*Y17</f>
        <v>0</v>
      </c>
      <c r="AM17" s="289"/>
      <c r="AN17" s="289"/>
      <c r="AO17" s="289"/>
      <c r="AP17" s="289"/>
      <c r="AQ17" s="290"/>
      <c r="AR17" s="290"/>
      <c r="AS17" s="290"/>
      <c r="AT17" s="290"/>
      <c r="AU17" s="290"/>
      <c r="AV17" s="290"/>
      <c r="AW17" s="291"/>
      <c r="AX17" s="289"/>
      <c r="AY17" s="289"/>
      <c r="AZ17" s="289"/>
      <c r="BA17" s="289"/>
      <c r="BB17" s="289"/>
      <c r="BC17" s="289">
        <f>32*Y17</f>
        <v>0</v>
      </c>
      <c r="BD17" s="289"/>
      <c r="BE17" s="289">
        <f>8*Y17</f>
        <v>0</v>
      </c>
      <c r="BF17" s="289"/>
      <c r="BG17" s="289"/>
      <c r="BH17" s="289"/>
      <c r="BI17" s="289"/>
      <c r="BJ17" s="289"/>
      <c r="BK17" s="289"/>
      <c r="BL17" s="291"/>
      <c r="BM17" s="289"/>
      <c r="BN17" s="294"/>
      <c r="BO17" s="294"/>
      <c r="BP17" s="289">
        <f>10*Y17</f>
        <v>0</v>
      </c>
      <c r="BQ17" s="294"/>
      <c r="BR17" s="294"/>
      <c r="BS17" s="294"/>
      <c r="BT17" s="124"/>
      <c r="BU17" s="124"/>
    </row>
    <row r="18" ht="27.75" customHeight="1">
      <c r="A18" s="125"/>
      <c r="B18" s="262" t="s">
        <v>118</v>
      </c>
      <c r="C18" s="263" t="s">
        <v>112</v>
      </c>
      <c r="D18" s="295" t="s">
        <v>119</v>
      </c>
      <c r="E18" s="293"/>
      <c r="F18" s="266">
        <v>3.0</v>
      </c>
      <c r="G18" s="267">
        <v>207.1</v>
      </c>
      <c r="H18" s="268"/>
      <c r="I18" s="269"/>
      <c r="J18" s="270"/>
      <c r="K18" s="271"/>
      <c r="L18" s="249"/>
      <c r="M18" s="272"/>
      <c r="N18" s="273"/>
      <c r="O18" s="274"/>
      <c r="P18" s="275"/>
      <c r="Q18" s="276"/>
      <c r="R18" s="277"/>
      <c r="S18" s="278"/>
      <c r="T18" s="279"/>
      <c r="U18" s="280"/>
      <c r="V18" s="281"/>
      <c r="W18" s="274"/>
      <c r="X18" s="282"/>
      <c r="Y18" s="283">
        <f t="shared" si="1"/>
        <v>0</v>
      </c>
      <c r="Z18" s="283">
        <f t="shared" si="2"/>
        <v>0</v>
      </c>
      <c r="AA18" s="284">
        <f t="shared" si="3"/>
        <v>0</v>
      </c>
      <c r="AB18" s="238"/>
      <c r="AC18" s="285">
        <v>4.7</v>
      </c>
      <c r="AD18" s="286">
        <f t="shared" si="4"/>
        <v>0</v>
      </c>
      <c r="AE18" s="287">
        <f>AG18*0.26+AH18*0.32+AI18*0.36+AJ18*0.42+AK18*0.5+AL18*0.52+AM18*0.62+AN18*0.68+AO18*0.85+AP18*0.85+AR18*0.13+AT18*0.154+AV18*0.208+AZ18*0.04+BA18*0.04+BB18*0.06+BC18*0.09+BD18*0.07+BE18*0.11+BF18*0.08+BG18*0.19+BH18*0.09+BI18*0.22+BJ18*0.1+BK18*0.18</f>
        <v>0</v>
      </c>
      <c r="AF18" s="288"/>
      <c r="AG18" s="289"/>
      <c r="AH18" s="289"/>
      <c r="AI18" s="289"/>
      <c r="AJ18" s="289">
        <f>1*Y18</f>
        <v>0</v>
      </c>
      <c r="AK18" s="289"/>
      <c r="AL18" s="289">
        <f>2*Y18</f>
        <v>0</v>
      </c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91"/>
      <c r="AX18" s="289"/>
      <c r="AY18" s="289"/>
      <c r="AZ18" s="289"/>
      <c r="BA18" s="289"/>
      <c r="BB18" s="289"/>
      <c r="BC18" s="289">
        <f>1*Y18</f>
        <v>0</v>
      </c>
      <c r="BD18" s="289"/>
      <c r="BE18" s="289">
        <f t="shared" ref="BE18:BE19" si="6">2*Y18</f>
        <v>0</v>
      </c>
      <c r="BF18" s="289"/>
      <c r="BG18" s="289"/>
      <c r="BH18" s="289"/>
      <c r="BI18" s="289"/>
      <c r="BJ18" s="289"/>
      <c r="BK18" s="289"/>
      <c r="BL18" s="291"/>
      <c r="BM18" s="289"/>
      <c r="BN18" s="294"/>
      <c r="BO18" s="294"/>
      <c r="BP18" s="294"/>
      <c r="BQ18" s="289">
        <f>3*Y18</f>
        <v>0</v>
      </c>
      <c r="BR18" s="294"/>
      <c r="BS18" s="294"/>
      <c r="BT18" s="124"/>
      <c r="BU18" s="124"/>
    </row>
    <row r="19" ht="27.75" customHeight="1">
      <c r="A19" s="125"/>
      <c r="B19" s="262" t="s">
        <v>120</v>
      </c>
      <c r="C19" s="263" t="s">
        <v>112</v>
      </c>
      <c r="D19" s="264" t="s">
        <v>121</v>
      </c>
      <c r="E19" s="265"/>
      <c r="F19" s="266">
        <v>5.0</v>
      </c>
      <c r="G19" s="267">
        <v>251.0</v>
      </c>
      <c r="H19" s="268"/>
      <c r="I19" s="269"/>
      <c r="J19" s="270"/>
      <c r="K19" s="271"/>
      <c r="L19" s="249"/>
      <c r="M19" s="272"/>
      <c r="N19" s="273"/>
      <c r="O19" s="274"/>
      <c r="P19" s="275"/>
      <c r="Q19" s="276"/>
      <c r="R19" s="277"/>
      <c r="S19" s="278"/>
      <c r="T19" s="279"/>
      <c r="U19" s="280"/>
      <c r="V19" s="296"/>
      <c r="W19" s="297"/>
      <c r="X19" s="282"/>
      <c r="Y19" s="283">
        <f t="shared" si="1"/>
        <v>0</v>
      </c>
      <c r="Z19" s="283">
        <f t="shared" si="2"/>
        <v>0</v>
      </c>
      <c r="AA19" s="284">
        <f t="shared" si="3"/>
        <v>0</v>
      </c>
      <c r="AB19" s="238"/>
      <c r="AC19" s="285">
        <v>5.2</v>
      </c>
      <c r="AD19" s="286">
        <f t="shared" si="4"/>
        <v>0</v>
      </c>
      <c r="AE19" s="287">
        <f>AG46*0.26+AH46*0.32+AI46*0.36+AJ46*0.42+AK46*0.5+AL46*0.52+AM46*0.62+AN46*0.68+AO46*0.85+AP46*0.85+AR19*0.13+AT19*0.154+AV19*0.208+AZ46*0.04+BA46*0.04+BB46*0.06+BC46*0.09+BD46*0.07+BE46*0.11+BF46*0.08+BG46*0.19+BH46*0.09+BI46*0.22+BJ46*0.1+BK46*0.18</f>
        <v>0</v>
      </c>
      <c r="AF19" s="288"/>
      <c r="AG19" s="289"/>
      <c r="AH19" s="289"/>
      <c r="AI19" s="289"/>
      <c r="AJ19" s="289"/>
      <c r="AK19" s="289">
        <f>2*Y19</f>
        <v>0</v>
      </c>
      <c r="AL19" s="289">
        <f>3*Y19</f>
        <v>0</v>
      </c>
      <c r="AM19" s="289"/>
      <c r="AN19" s="289"/>
      <c r="AO19" s="289"/>
      <c r="AP19" s="289"/>
      <c r="AQ19" s="290"/>
      <c r="AR19" s="290"/>
      <c r="AS19" s="290"/>
      <c r="AT19" s="290"/>
      <c r="AU19" s="290"/>
      <c r="AV19" s="290"/>
      <c r="AW19" s="291"/>
      <c r="AX19" s="289"/>
      <c r="AY19" s="289"/>
      <c r="AZ19" s="290"/>
      <c r="BA19" s="290"/>
      <c r="BB19" s="290"/>
      <c r="BC19" s="290">
        <f>18*Y19</f>
        <v>0</v>
      </c>
      <c r="BD19" s="290"/>
      <c r="BE19" s="290">
        <f t="shared" si="6"/>
        <v>0</v>
      </c>
      <c r="BF19" s="290"/>
      <c r="BG19" s="290"/>
      <c r="BH19" s="290"/>
      <c r="BI19" s="290"/>
      <c r="BJ19" s="290"/>
      <c r="BK19" s="290"/>
      <c r="BL19" s="291"/>
      <c r="BM19" s="290"/>
      <c r="BN19" s="290"/>
      <c r="BO19" s="290"/>
      <c r="BP19" s="290"/>
      <c r="BQ19" s="290">
        <f>5*Y19</f>
        <v>0</v>
      </c>
      <c r="BR19" s="290"/>
      <c r="BS19" s="290"/>
      <c r="BT19" s="124"/>
      <c r="BU19" s="124"/>
    </row>
    <row r="20" ht="27.75" customHeight="1">
      <c r="A20" s="125"/>
      <c r="B20" s="262" t="s">
        <v>122</v>
      </c>
      <c r="C20" s="263" t="s">
        <v>112</v>
      </c>
      <c r="D20" s="295" t="s">
        <v>123</v>
      </c>
      <c r="E20" s="293"/>
      <c r="F20" s="266">
        <v>2.0</v>
      </c>
      <c r="G20" s="267">
        <v>95.0</v>
      </c>
      <c r="H20" s="268"/>
      <c r="I20" s="269"/>
      <c r="J20" s="270"/>
      <c r="K20" s="271"/>
      <c r="L20" s="249"/>
      <c r="M20" s="272"/>
      <c r="N20" s="273"/>
      <c r="O20" s="274"/>
      <c r="P20" s="275"/>
      <c r="Q20" s="276"/>
      <c r="R20" s="277"/>
      <c r="S20" s="278"/>
      <c r="T20" s="279"/>
      <c r="U20" s="280"/>
      <c r="V20" s="296"/>
      <c r="W20" s="298"/>
      <c r="X20" s="282"/>
      <c r="Y20" s="283">
        <f t="shared" si="1"/>
        <v>0</v>
      </c>
      <c r="Z20" s="283">
        <f t="shared" si="2"/>
        <v>0</v>
      </c>
      <c r="AA20" s="284">
        <f t="shared" si="3"/>
        <v>0</v>
      </c>
      <c r="AB20" s="238"/>
      <c r="AC20" s="285">
        <v>2.1</v>
      </c>
      <c r="AD20" s="286">
        <f t="shared" si="4"/>
        <v>0</v>
      </c>
      <c r="AE20" s="287">
        <f>AG20*0.26+AH20*0.32+AI20*0.36+AJ20*0.42+AK20*0.5+AL20*0.52+AM20*0.62+AN20*0.68+AO20*0.85+AP20*0.85+AR20*0.13+AT20*0.154+AV20*0.208+AZ20*0.04+BA20*0.04+BB20*0.06+BC20*0.09+BD20*0.07+BE20*0.11+BF20*0.08+BG20*0.19+BH20*0.09+BI20*0.22+BJ20*0.1+BK20*0.18</f>
        <v>0</v>
      </c>
      <c r="AF20" s="288"/>
      <c r="AG20" s="289"/>
      <c r="AH20" s="289"/>
      <c r="AI20" s="289"/>
      <c r="AJ20" s="289"/>
      <c r="AK20" s="289"/>
      <c r="AL20" s="289">
        <f>2*Y20</f>
        <v>0</v>
      </c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91"/>
      <c r="AX20" s="289"/>
      <c r="AY20" s="289"/>
      <c r="AZ20" s="289"/>
      <c r="BA20" s="289"/>
      <c r="BB20" s="289"/>
      <c r="BC20" s="289">
        <f>1*Y20</f>
        <v>0</v>
      </c>
      <c r="BD20" s="289"/>
      <c r="BE20" s="289">
        <f>1*Y20</f>
        <v>0</v>
      </c>
      <c r="BF20" s="289"/>
      <c r="BG20" s="289"/>
      <c r="BH20" s="289"/>
      <c r="BI20" s="289"/>
      <c r="BJ20" s="289"/>
      <c r="BK20" s="289"/>
      <c r="BL20" s="291"/>
      <c r="BM20" s="289"/>
      <c r="BN20" s="294"/>
      <c r="BO20" s="294"/>
      <c r="BP20" s="294"/>
      <c r="BQ20" s="289">
        <f>2*Y20</f>
        <v>0</v>
      </c>
      <c r="BR20" s="294"/>
      <c r="BS20" s="294"/>
      <c r="BT20" s="124"/>
      <c r="BU20" s="124"/>
    </row>
    <row r="21" ht="27.75" customHeight="1">
      <c r="A21" s="125"/>
      <c r="B21" s="262" t="s">
        <v>124</v>
      </c>
      <c r="C21" s="263" t="s">
        <v>112</v>
      </c>
      <c r="D21" s="264" t="s">
        <v>125</v>
      </c>
      <c r="E21" s="265"/>
      <c r="F21" s="266">
        <v>10.0</v>
      </c>
      <c r="G21" s="267">
        <v>488.0</v>
      </c>
      <c r="H21" s="268"/>
      <c r="I21" s="269"/>
      <c r="J21" s="270"/>
      <c r="K21" s="271"/>
      <c r="L21" s="249"/>
      <c r="M21" s="272"/>
      <c r="N21" s="273"/>
      <c r="O21" s="274"/>
      <c r="P21" s="275"/>
      <c r="Q21" s="276"/>
      <c r="R21" s="277"/>
      <c r="S21" s="278"/>
      <c r="T21" s="279"/>
      <c r="U21" s="280"/>
      <c r="V21" s="296"/>
      <c r="W21" s="298"/>
      <c r="X21" s="282"/>
      <c r="Y21" s="283">
        <f t="shared" si="1"/>
        <v>0</v>
      </c>
      <c r="Z21" s="283">
        <f t="shared" si="2"/>
        <v>0</v>
      </c>
      <c r="AA21" s="284">
        <f t="shared" si="3"/>
        <v>0</v>
      </c>
      <c r="AB21" s="238"/>
      <c r="AC21" s="285">
        <v>9.3</v>
      </c>
      <c r="AD21" s="286">
        <f t="shared" si="4"/>
        <v>0</v>
      </c>
      <c r="AE21" s="287">
        <f>AG45*0.26+AH45*0.32+AI45*0.36+AJ45*0.42+AK45*0.5+AL45*0.52+AM45*0.62+AN45*0.68+AO45*0.85+AP45*0.85+AR21*0.13+AT21*0.154+AV21*0.208+AZ45*0.04+BA45*0.04+BB45*0.06+BC45*0.09+BD45*0.07+BE45*0.11+BF45*0.08+BG45*0.19+BH45*0.09+BI45*0.22+BJ45*0.1+BK45*0.18</f>
        <v>0</v>
      </c>
      <c r="AF21" s="288"/>
      <c r="AG21" s="289"/>
      <c r="AH21" s="289"/>
      <c r="AI21" s="289">
        <f>2*Y21</f>
        <v>0</v>
      </c>
      <c r="AJ21" s="289">
        <f>5*Y21</f>
        <v>0</v>
      </c>
      <c r="AK21" s="289">
        <f>2*Y21</f>
        <v>0</v>
      </c>
      <c r="AL21" s="289">
        <f>1*Y21</f>
        <v>0</v>
      </c>
      <c r="AM21" s="289"/>
      <c r="AN21" s="289"/>
      <c r="AO21" s="289"/>
      <c r="AP21" s="289"/>
      <c r="AQ21" s="290"/>
      <c r="AR21" s="290"/>
      <c r="AS21" s="290"/>
      <c r="AT21" s="290"/>
      <c r="AU21" s="290"/>
      <c r="AV21" s="290"/>
      <c r="AW21" s="291"/>
      <c r="AX21" s="289"/>
      <c r="AY21" s="289"/>
      <c r="AZ21" s="290"/>
      <c r="BA21" s="290"/>
      <c r="BB21" s="290"/>
      <c r="BC21" s="290">
        <f>50*Y21</f>
        <v>0</v>
      </c>
      <c r="BD21" s="290"/>
      <c r="BE21" s="290"/>
      <c r="BF21" s="290"/>
      <c r="BG21" s="290"/>
      <c r="BH21" s="290"/>
      <c r="BI21" s="290"/>
      <c r="BJ21" s="290"/>
      <c r="BK21" s="290"/>
      <c r="BL21" s="291"/>
      <c r="BM21" s="290"/>
      <c r="BN21" s="290"/>
      <c r="BO21" s="290"/>
      <c r="BP21" s="290"/>
      <c r="BQ21" s="290">
        <f>10*Y21</f>
        <v>0</v>
      </c>
      <c r="BR21" s="290"/>
      <c r="BS21" s="290"/>
      <c r="BT21" s="124"/>
      <c r="BU21" s="124"/>
    </row>
    <row r="22" ht="27.75" customHeight="1">
      <c r="A22" s="125"/>
      <c r="B22" s="262" t="s">
        <v>126</v>
      </c>
      <c r="C22" s="263" t="s">
        <v>112</v>
      </c>
      <c r="D22" s="292" t="s">
        <v>127</v>
      </c>
      <c r="E22" s="293"/>
      <c r="F22" s="266">
        <v>1.0</v>
      </c>
      <c r="G22" s="267">
        <v>92.0</v>
      </c>
      <c r="H22" s="268"/>
      <c r="I22" s="269"/>
      <c r="J22" s="270"/>
      <c r="K22" s="271"/>
      <c r="L22" s="249"/>
      <c r="M22" s="272"/>
      <c r="N22" s="273"/>
      <c r="O22" s="274"/>
      <c r="P22" s="275"/>
      <c r="Q22" s="276"/>
      <c r="R22" s="277"/>
      <c r="S22" s="278"/>
      <c r="T22" s="279"/>
      <c r="U22" s="280"/>
      <c r="V22" s="296"/>
      <c r="W22" s="298"/>
      <c r="X22" s="282"/>
      <c r="Y22" s="283">
        <f t="shared" si="1"/>
        <v>0</v>
      </c>
      <c r="Z22" s="283">
        <f t="shared" si="2"/>
        <v>0</v>
      </c>
      <c r="AA22" s="284">
        <f t="shared" si="3"/>
        <v>0</v>
      </c>
      <c r="AB22" s="238"/>
      <c r="AC22" s="285">
        <v>1.2</v>
      </c>
      <c r="AD22" s="286">
        <f t="shared" si="4"/>
        <v>0</v>
      </c>
      <c r="AE22" s="287">
        <f t="shared" ref="AE22:AE31" si="7">AG22*0.26+AH22*0.32+AI22*0.36+AJ22*0.42+AK22*0.5+AL22*0.52+AM22*0.62+AN22*0.68+AO22*0.85+AP22*0.85+AR22*0.13+AT22*0.154+AV22*0.208+AZ22*0.04+BA22*0.04+BB22*0.06+BC22*0.09+BD22*0.07+BE22*0.11+BF22*0.08+BG22*0.19+BH22*0.09+BI22*0.22+BJ22*0.1+BK22*0.18</f>
        <v>0</v>
      </c>
      <c r="AF22" s="288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>
        <f t="shared" ref="AP22:AP27" si="8">1*Y22</f>
        <v>0</v>
      </c>
      <c r="AQ22" s="289"/>
      <c r="AR22" s="289"/>
      <c r="AS22" s="289"/>
      <c r="AT22" s="289"/>
      <c r="AU22" s="289"/>
      <c r="AV22" s="289"/>
      <c r="AW22" s="291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>
        <f>1*Y22</f>
        <v>0</v>
      </c>
      <c r="BJ22" s="289"/>
      <c r="BK22" s="289"/>
      <c r="BL22" s="291"/>
      <c r="BM22" s="289"/>
      <c r="BN22" s="294"/>
      <c r="BO22" s="294"/>
      <c r="BP22" s="294"/>
      <c r="BQ22" s="294"/>
      <c r="BR22" s="289">
        <f>1*Y22</f>
        <v>0</v>
      </c>
      <c r="BS22" s="294"/>
      <c r="BT22" s="124"/>
      <c r="BU22" s="124"/>
    </row>
    <row r="23" ht="27.75" customHeight="1">
      <c r="A23" s="125"/>
      <c r="B23" s="262" t="s">
        <v>128</v>
      </c>
      <c r="C23" s="263" t="s">
        <v>112</v>
      </c>
      <c r="D23" s="292" t="s">
        <v>129</v>
      </c>
      <c r="E23" s="293"/>
      <c r="F23" s="266">
        <v>1.0</v>
      </c>
      <c r="G23" s="267">
        <v>117.7</v>
      </c>
      <c r="H23" s="268"/>
      <c r="I23" s="269"/>
      <c r="J23" s="270"/>
      <c r="K23" s="271"/>
      <c r="L23" s="249"/>
      <c r="M23" s="272"/>
      <c r="N23" s="273"/>
      <c r="O23" s="274"/>
      <c r="P23" s="275"/>
      <c r="Q23" s="276"/>
      <c r="R23" s="277"/>
      <c r="S23" s="278"/>
      <c r="T23" s="279"/>
      <c r="U23" s="280"/>
      <c r="V23" s="296"/>
      <c r="W23" s="298"/>
      <c r="X23" s="282"/>
      <c r="Y23" s="283">
        <f t="shared" si="1"/>
        <v>0</v>
      </c>
      <c r="Z23" s="283">
        <f t="shared" si="2"/>
        <v>0</v>
      </c>
      <c r="AA23" s="284">
        <f t="shared" si="3"/>
        <v>0</v>
      </c>
      <c r="AB23" s="238"/>
      <c r="AC23" s="285">
        <v>2.6</v>
      </c>
      <c r="AD23" s="286">
        <f t="shared" si="4"/>
        <v>0</v>
      </c>
      <c r="AE23" s="287">
        <f t="shared" si="7"/>
        <v>0</v>
      </c>
      <c r="AF23" s="288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>
        <f t="shared" si="8"/>
        <v>0</v>
      </c>
      <c r="AQ23" s="289"/>
      <c r="AR23" s="289"/>
      <c r="AS23" s="289"/>
      <c r="AT23" s="289"/>
      <c r="AU23" s="289"/>
      <c r="AV23" s="289"/>
      <c r="AW23" s="291"/>
      <c r="AX23" s="289"/>
      <c r="AY23" s="289"/>
      <c r="AZ23" s="289"/>
      <c r="BA23" s="289"/>
      <c r="BB23" s="289"/>
      <c r="BC23" s="289"/>
      <c r="BD23" s="289"/>
      <c r="BE23" s="289">
        <f>3*Y23</f>
        <v>0</v>
      </c>
      <c r="BF23" s="289"/>
      <c r="BG23" s="289"/>
      <c r="BH23" s="289"/>
      <c r="BI23" s="289"/>
      <c r="BJ23" s="289"/>
      <c r="BK23" s="289"/>
      <c r="BL23" s="291"/>
      <c r="BM23" s="289"/>
      <c r="BN23" s="294"/>
      <c r="BO23" s="294"/>
      <c r="BP23" s="294"/>
      <c r="BQ23" s="294"/>
      <c r="BR23" s="294"/>
      <c r="BS23" s="289">
        <f t="shared" ref="BS23:BS27" si="9">1*Y23</f>
        <v>0</v>
      </c>
      <c r="BT23" s="124"/>
      <c r="BU23" s="124"/>
    </row>
    <row r="24" ht="27.75" customHeight="1">
      <c r="A24" s="125"/>
      <c r="B24" s="262" t="s">
        <v>130</v>
      </c>
      <c r="C24" s="263" t="s">
        <v>112</v>
      </c>
      <c r="D24" s="292" t="s">
        <v>131</v>
      </c>
      <c r="E24" s="293"/>
      <c r="F24" s="266">
        <v>1.0</v>
      </c>
      <c r="G24" s="267">
        <v>156.5</v>
      </c>
      <c r="H24" s="268"/>
      <c r="I24" s="269"/>
      <c r="J24" s="270"/>
      <c r="K24" s="271"/>
      <c r="L24" s="249"/>
      <c r="M24" s="272"/>
      <c r="N24" s="273"/>
      <c r="O24" s="274"/>
      <c r="P24" s="275"/>
      <c r="Q24" s="276"/>
      <c r="R24" s="277"/>
      <c r="S24" s="278"/>
      <c r="T24" s="279"/>
      <c r="U24" s="280"/>
      <c r="V24" s="296"/>
      <c r="W24" s="298"/>
      <c r="X24" s="282"/>
      <c r="Y24" s="283">
        <f t="shared" si="1"/>
        <v>0</v>
      </c>
      <c r="Z24" s="283">
        <f t="shared" si="2"/>
        <v>0</v>
      </c>
      <c r="AA24" s="284">
        <f t="shared" si="3"/>
        <v>0</v>
      </c>
      <c r="AB24" s="238"/>
      <c r="AC24" s="285">
        <v>2.6</v>
      </c>
      <c r="AD24" s="286">
        <f t="shared" si="4"/>
        <v>0</v>
      </c>
      <c r="AE24" s="287">
        <f t="shared" si="7"/>
        <v>0</v>
      </c>
      <c r="AF24" s="288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>
        <f t="shared" si="8"/>
        <v>0</v>
      </c>
      <c r="AQ24" s="289"/>
      <c r="AR24" s="289"/>
      <c r="AS24" s="289"/>
      <c r="AT24" s="289"/>
      <c r="AU24" s="289"/>
      <c r="AV24" s="289"/>
      <c r="AW24" s="291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>
        <f t="shared" ref="BG24:BG25" si="10">1*Y24</f>
        <v>0</v>
      </c>
      <c r="BH24" s="289"/>
      <c r="BI24" s="289"/>
      <c r="BJ24" s="289"/>
      <c r="BK24" s="289"/>
      <c r="BL24" s="291"/>
      <c r="BM24" s="289"/>
      <c r="BN24" s="294"/>
      <c r="BO24" s="294"/>
      <c r="BP24" s="294"/>
      <c r="BQ24" s="294"/>
      <c r="BR24" s="294"/>
      <c r="BS24" s="289">
        <f t="shared" si="9"/>
        <v>0</v>
      </c>
      <c r="BT24" s="124"/>
      <c r="BU24" s="124"/>
    </row>
    <row r="25" ht="27.75" customHeight="1">
      <c r="A25" s="125"/>
      <c r="B25" s="262" t="s">
        <v>132</v>
      </c>
      <c r="C25" s="263" t="s">
        <v>112</v>
      </c>
      <c r="D25" s="292" t="s">
        <v>133</v>
      </c>
      <c r="E25" s="293"/>
      <c r="F25" s="266">
        <v>1.0</v>
      </c>
      <c r="G25" s="267">
        <v>142.7</v>
      </c>
      <c r="H25" s="268"/>
      <c r="I25" s="269"/>
      <c r="J25" s="270"/>
      <c r="K25" s="271"/>
      <c r="L25" s="249"/>
      <c r="M25" s="272"/>
      <c r="N25" s="273"/>
      <c r="O25" s="274"/>
      <c r="P25" s="275"/>
      <c r="Q25" s="276"/>
      <c r="R25" s="277"/>
      <c r="S25" s="278"/>
      <c r="T25" s="279"/>
      <c r="U25" s="280"/>
      <c r="V25" s="296"/>
      <c r="W25" s="298"/>
      <c r="X25" s="282"/>
      <c r="Y25" s="283">
        <f t="shared" si="1"/>
        <v>0</v>
      </c>
      <c r="Z25" s="283">
        <f t="shared" si="2"/>
        <v>0</v>
      </c>
      <c r="AA25" s="284">
        <f t="shared" si="3"/>
        <v>0</v>
      </c>
      <c r="AB25" s="238"/>
      <c r="AC25" s="285">
        <v>2.6</v>
      </c>
      <c r="AD25" s="286">
        <f t="shared" si="4"/>
        <v>0</v>
      </c>
      <c r="AE25" s="287">
        <f t="shared" si="7"/>
        <v>0</v>
      </c>
      <c r="AF25" s="288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>
        <f t="shared" si="8"/>
        <v>0</v>
      </c>
      <c r="AQ25" s="289"/>
      <c r="AR25" s="289"/>
      <c r="AS25" s="289"/>
      <c r="AT25" s="289"/>
      <c r="AU25" s="289"/>
      <c r="AV25" s="289"/>
      <c r="AW25" s="291"/>
      <c r="AX25" s="289"/>
      <c r="AY25" s="289"/>
      <c r="AZ25" s="289"/>
      <c r="BA25" s="289"/>
      <c r="BB25" s="289"/>
      <c r="BC25" s="289"/>
      <c r="BD25" s="289"/>
      <c r="BE25" s="289">
        <f>1*Y25</f>
        <v>0</v>
      </c>
      <c r="BF25" s="289"/>
      <c r="BG25" s="289">
        <f t="shared" si="10"/>
        <v>0</v>
      </c>
      <c r="BH25" s="289"/>
      <c r="BI25" s="289">
        <f>1*Y25</f>
        <v>0</v>
      </c>
      <c r="BJ25" s="289"/>
      <c r="BK25" s="289"/>
      <c r="BL25" s="291"/>
      <c r="BM25" s="289"/>
      <c r="BN25" s="294"/>
      <c r="BO25" s="294"/>
      <c r="BP25" s="294"/>
      <c r="BQ25" s="294"/>
      <c r="BR25" s="294"/>
      <c r="BS25" s="289">
        <f t="shared" si="9"/>
        <v>0</v>
      </c>
      <c r="BT25" s="124"/>
      <c r="BU25" s="124"/>
    </row>
    <row r="26" ht="27.75" customHeight="1">
      <c r="A26" s="125"/>
      <c r="B26" s="262" t="s">
        <v>134</v>
      </c>
      <c r="C26" s="263" t="s">
        <v>112</v>
      </c>
      <c r="D26" s="292" t="s">
        <v>135</v>
      </c>
      <c r="E26" s="293"/>
      <c r="F26" s="266">
        <v>1.0</v>
      </c>
      <c r="G26" s="267">
        <v>126.1</v>
      </c>
      <c r="H26" s="268"/>
      <c r="I26" s="269"/>
      <c r="J26" s="270"/>
      <c r="K26" s="271"/>
      <c r="L26" s="249"/>
      <c r="M26" s="272"/>
      <c r="N26" s="273"/>
      <c r="O26" s="274"/>
      <c r="P26" s="275"/>
      <c r="Q26" s="276"/>
      <c r="R26" s="277"/>
      <c r="S26" s="278"/>
      <c r="T26" s="279"/>
      <c r="U26" s="280"/>
      <c r="V26" s="296"/>
      <c r="W26" s="298"/>
      <c r="X26" s="282"/>
      <c r="Y26" s="283">
        <f t="shared" si="1"/>
        <v>0</v>
      </c>
      <c r="Z26" s="283">
        <f t="shared" si="2"/>
        <v>0</v>
      </c>
      <c r="AA26" s="284">
        <f t="shared" si="3"/>
        <v>0</v>
      </c>
      <c r="AB26" s="238"/>
      <c r="AC26" s="285">
        <v>2.6</v>
      </c>
      <c r="AD26" s="286">
        <f t="shared" si="4"/>
        <v>0</v>
      </c>
      <c r="AE26" s="287">
        <f t="shared" si="7"/>
        <v>0</v>
      </c>
      <c r="AF26" s="288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>
        <f t="shared" si="8"/>
        <v>0</v>
      </c>
      <c r="AQ26" s="289"/>
      <c r="AR26" s="289"/>
      <c r="AS26" s="289"/>
      <c r="AT26" s="289"/>
      <c r="AU26" s="289"/>
      <c r="AV26" s="289"/>
      <c r="AW26" s="291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>
        <f>3*Y26</f>
        <v>0</v>
      </c>
      <c r="BH26" s="289"/>
      <c r="BI26" s="289"/>
      <c r="BJ26" s="289"/>
      <c r="BK26" s="289"/>
      <c r="BL26" s="291"/>
      <c r="BM26" s="289"/>
      <c r="BN26" s="294"/>
      <c r="BO26" s="294"/>
      <c r="BP26" s="294"/>
      <c r="BQ26" s="294"/>
      <c r="BR26" s="294"/>
      <c r="BS26" s="289">
        <f t="shared" si="9"/>
        <v>0</v>
      </c>
      <c r="BT26" s="124"/>
      <c r="BU26" s="124"/>
    </row>
    <row r="27" ht="27.75" customHeight="1">
      <c r="A27" s="125"/>
      <c r="B27" s="262" t="s">
        <v>136</v>
      </c>
      <c r="C27" s="263" t="s">
        <v>112</v>
      </c>
      <c r="D27" s="292" t="s">
        <v>137</v>
      </c>
      <c r="E27" s="293"/>
      <c r="F27" s="266">
        <v>1.0</v>
      </c>
      <c r="G27" s="267">
        <v>113.0</v>
      </c>
      <c r="H27" s="268"/>
      <c r="I27" s="269"/>
      <c r="J27" s="270"/>
      <c r="K27" s="271"/>
      <c r="L27" s="249"/>
      <c r="M27" s="272"/>
      <c r="N27" s="273"/>
      <c r="O27" s="274"/>
      <c r="P27" s="275"/>
      <c r="Q27" s="276"/>
      <c r="R27" s="277"/>
      <c r="S27" s="278"/>
      <c r="T27" s="279"/>
      <c r="U27" s="280"/>
      <c r="V27" s="296"/>
      <c r="W27" s="298"/>
      <c r="X27" s="282"/>
      <c r="Y27" s="283">
        <f t="shared" si="1"/>
        <v>0</v>
      </c>
      <c r="Z27" s="283">
        <f t="shared" si="2"/>
        <v>0</v>
      </c>
      <c r="AA27" s="284">
        <f t="shared" si="3"/>
        <v>0</v>
      </c>
      <c r="AB27" s="238"/>
      <c r="AC27" s="285">
        <v>2.6</v>
      </c>
      <c r="AD27" s="286">
        <f t="shared" si="4"/>
        <v>0</v>
      </c>
      <c r="AE27" s="287">
        <f t="shared" si="7"/>
        <v>0</v>
      </c>
      <c r="AF27" s="288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>
        <f t="shared" si="8"/>
        <v>0</v>
      </c>
      <c r="AQ27" s="289"/>
      <c r="AR27" s="289"/>
      <c r="AS27" s="289"/>
      <c r="AT27" s="289"/>
      <c r="AU27" s="289"/>
      <c r="AV27" s="289"/>
      <c r="AW27" s="291"/>
      <c r="AX27" s="289"/>
      <c r="AY27" s="289"/>
      <c r="AZ27" s="289"/>
      <c r="BA27" s="289"/>
      <c r="BB27" s="289"/>
      <c r="BC27" s="289"/>
      <c r="BD27" s="289"/>
      <c r="BE27" s="289">
        <f>2*Y27</f>
        <v>0</v>
      </c>
      <c r="BF27" s="289"/>
      <c r="BG27" s="289">
        <f>1*Y27</f>
        <v>0</v>
      </c>
      <c r="BH27" s="289"/>
      <c r="BI27" s="289"/>
      <c r="BJ27" s="289"/>
      <c r="BK27" s="289"/>
      <c r="BL27" s="291"/>
      <c r="BM27" s="289"/>
      <c r="BN27" s="294"/>
      <c r="BO27" s="294"/>
      <c r="BP27" s="294"/>
      <c r="BQ27" s="294"/>
      <c r="BR27" s="294"/>
      <c r="BS27" s="289">
        <f t="shared" si="9"/>
        <v>0</v>
      </c>
      <c r="BT27" s="124"/>
      <c r="BU27" s="124"/>
    </row>
    <row r="28" ht="27.75" customHeight="1">
      <c r="A28" s="125"/>
      <c r="B28" s="262" t="s">
        <v>138</v>
      </c>
      <c r="C28" s="263" t="s">
        <v>112</v>
      </c>
      <c r="D28" s="292" t="s">
        <v>139</v>
      </c>
      <c r="E28" s="293"/>
      <c r="F28" s="266">
        <v>5.0</v>
      </c>
      <c r="G28" s="267">
        <v>62.0</v>
      </c>
      <c r="H28" s="268"/>
      <c r="I28" s="269"/>
      <c r="J28" s="270"/>
      <c r="K28" s="271"/>
      <c r="L28" s="249"/>
      <c r="M28" s="272"/>
      <c r="N28" s="273"/>
      <c r="O28" s="274"/>
      <c r="P28" s="275"/>
      <c r="Q28" s="276"/>
      <c r="R28" s="277"/>
      <c r="S28" s="278"/>
      <c r="T28" s="279"/>
      <c r="U28" s="280"/>
      <c r="V28" s="296"/>
      <c r="W28" s="298"/>
      <c r="X28" s="282"/>
      <c r="Y28" s="283">
        <f t="shared" si="1"/>
        <v>0</v>
      </c>
      <c r="Z28" s="283">
        <f t="shared" si="2"/>
        <v>0</v>
      </c>
      <c r="AA28" s="284">
        <f t="shared" si="3"/>
        <v>0</v>
      </c>
      <c r="AB28" s="238"/>
      <c r="AC28" s="285">
        <v>1.1</v>
      </c>
      <c r="AD28" s="286">
        <f t="shared" si="4"/>
        <v>0</v>
      </c>
      <c r="AE28" s="287">
        <f t="shared" si="7"/>
        <v>0</v>
      </c>
      <c r="AF28" s="288"/>
      <c r="AG28" s="289"/>
      <c r="AH28" s="289">
        <f>1*Y28</f>
        <v>0</v>
      </c>
      <c r="AI28" s="289">
        <f>4*Y28</f>
        <v>0</v>
      </c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91"/>
      <c r="AX28" s="289"/>
      <c r="AY28" s="289"/>
      <c r="AZ28" s="289"/>
      <c r="BA28" s="289">
        <f>4*Y28</f>
        <v>0</v>
      </c>
      <c r="BB28" s="289"/>
      <c r="BC28" s="289">
        <f>1*Y28</f>
        <v>0</v>
      </c>
      <c r="BD28" s="289"/>
      <c r="BE28" s="289"/>
      <c r="BF28" s="289"/>
      <c r="BG28" s="289"/>
      <c r="BH28" s="289"/>
      <c r="BI28" s="289"/>
      <c r="BJ28" s="289"/>
      <c r="BK28" s="289"/>
      <c r="BL28" s="291"/>
      <c r="BM28" s="289"/>
      <c r="BN28" s="289">
        <f t="shared" ref="BN28:BN29" si="11">5*Y28</f>
        <v>0</v>
      </c>
      <c r="BO28" s="294"/>
      <c r="BP28" s="294"/>
      <c r="BQ28" s="294"/>
      <c r="BR28" s="294"/>
      <c r="BS28" s="294"/>
      <c r="BT28" s="124"/>
      <c r="BU28" s="124"/>
    </row>
    <row r="29" ht="28.5" customHeight="1">
      <c r="A29" s="125"/>
      <c r="B29" s="263" t="s">
        <v>140</v>
      </c>
      <c r="C29" s="263" t="s">
        <v>112</v>
      </c>
      <c r="D29" s="295" t="s">
        <v>141</v>
      </c>
      <c r="E29" s="263"/>
      <c r="F29" s="266">
        <v>5.0</v>
      </c>
      <c r="G29" s="267">
        <v>45.0</v>
      </c>
      <c r="H29" s="268"/>
      <c r="I29" s="269"/>
      <c r="J29" s="270"/>
      <c r="K29" s="271"/>
      <c r="L29" s="249"/>
      <c r="M29" s="272"/>
      <c r="N29" s="273"/>
      <c r="O29" s="274"/>
      <c r="P29" s="275"/>
      <c r="Q29" s="276"/>
      <c r="R29" s="277"/>
      <c r="S29" s="278"/>
      <c r="T29" s="279"/>
      <c r="U29" s="280"/>
      <c r="V29" s="296"/>
      <c r="W29" s="298"/>
      <c r="X29" s="282"/>
      <c r="Y29" s="283">
        <f t="shared" si="1"/>
        <v>0</v>
      </c>
      <c r="Z29" s="283">
        <f t="shared" si="2"/>
        <v>0</v>
      </c>
      <c r="AA29" s="284">
        <f t="shared" si="3"/>
        <v>0</v>
      </c>
      <c r="AB29" s="238"/>
      <c r="AC29" s="285">
        <v>0.7</v>
      </c>
      <c r="AD29" s="286">
        <f t="shared" si="4"/>
        <v>0</v>
      </c>
      <c r="AE29" s="287">
        <f t="shared" si="7"/>
        <v>0</v>
      </c>
      <c r="AF29" s="288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91"/>
      <c r="AX29" s="289"/>
      <c r="AY29" s="289"/>
      <c r="AZ29" s="289"/>
      <c r="BA29" s="289">
        <f>8*Y29</f>
        <v>0</v>
      </c>
      <c r="BB29" s="289"/>
      <c r="BC29" s="289">
        <f>7*Y29</f>
        <v>0</v>
      </c>
      <c r="BD29" s="289"/>
      <c r="BE29" s="289"/>
      <c r="BF29" s="289"/>
      <c r="BG29" s="289"/>
      <c r="BH29" s="289"/>
      <c r="BI29" s="289"/>
      <c r="BJ29" s="289"/>
      <c r="BK29" s="289"/>
      <c r="BL29" s="291"/>
      <c r="BM29" s="289"/>
      <c r="BN29" s="289">
        <f t="shared" si="11"/>
        <v>0</v>
      </c>
      <c r="BO29" s="294"/>
      <c r="BP29" s="294"/>
      <c r="BQ29" s="294"/>
      <c r="BR29" s="294"/>
      <c r="BS29" s="294"/>
      <c r="BT29" s="124"/>
      <c r="BU29" s="124"/>
    </row>
    <row r="30" ht="27.75" customHeight="1">
      <c r="A30" s="125"/>
      <c r="B30" s="263" t="s">
        <v>142</v>
      </c>
      <c r="C30" s="263" t="s">
        <v>112</v>
      </c>
      <c r="D30" s="292" t="s">
        <v>143</v>
      </c>
      <c r="E30" s="293"/>
      <c r="F30" s="266">
        <v>5.0</v>
      </c>
      <c r="G30" s="267">
        <v>121.0</v>
      </c>
      <c r="H30" s="268"/>
      <c r="I30" s="269"/>
      <c r="J30" s="270"/>
      <c r="K30" s="271"/>
      <c r="L30" s="249"/>
      <c r="M30" s="272"/>
      <c r="N30" s="273"/>
      <c r="O30" s="274"/>
      <c r="P30" s="275"/>
      <c r="Q30" s="276"/>
      <c r="R30" s="277"/>
      <c r="S30" s="278"/>
      <c r="T30" s="279"/>
      <c r="U30" s="280"/>
      <c r="V30" s="296"/>
      <c r="W30" s="298"/>
      <c r="X30" s="282"/>
      <c r="Y30" s="283">
        <f t="shared" si="1"/>
        <v>0</v>
      </c>
      <c r="Z30" s="283">
        <f t="shared" si="2"/>
        <v>0</v>
      </c>
      <c r="AA30" s="284">
        <f t="shared" si="3"/>
        <v>0</v>
      </c>
      <c r="AB30" s="238"/>
      <c r="AC30" s="285">
        <v>2.3</v>
      </c>
      <c r="AD30" s="286">
        <f t="shared" si="4"/>
        <v>0</v>
      </c>
      <c r="AE30" s="287">
        <f t="shared" si="7"/>
        <v>0</v>
      </c>
      <c r="AF30" s="288"/>
      <c r="AG30" s="289"/>
      <c r="AH30" s="289"/>
      <c r="AI30" s="289">
        <f>1*Y30</f>
        <v>0</v>
      </c>
      <c r="AJ30" s="289">
        <f>2*Y30</f>
        <v>0</v>
      </c>
      <c r="AK30" s="289">
        <f t="shared" ref="AK30:AK31" si="12">1*Y30</f>
        <v>0</v>
      </c>
      <c r="AL30" s="289">
        <f>1*Y30</f>
        <v>0</v>
      </c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91"/>
      <c r="AX30" s="289"/>
      <c r="AY30" s="289"/>
      <c r="AZ30" s="289"/>
      <c r="BA30" s="289"/>
      <c r="BB30" s="289"/>
      <c r="BC30" s="289">
        <f>2*Y30</f>
        <v>0</v>
      </c>
      <c r="BD30" s="289"/>
      <c r="BE30" s="289">
        <f>2*Y30</f>
        <v>0</v>
      </c>
      <c r="BF30" s="289"/>
      <c r="BG30" s="289">
        <f>1*Y30</f>
        <v>0</v>
      </c>
      <c r="BH30" s="289"/>
      <c r="BI30" s="289"/>
      <c r="BJ30" s="289"/>
      <c r="BK30" s="289"/>
      <c r="BL30" s="291"/>
      <c r="BM30" s="289"/>
      <c r="BN30" s="294"/>
      <c r="BO30" s="289">
        <f t="shared" ref="BO30:BO31" si="13">5*Y30</f>
        <v>0</v>
      </c>
      <c r="BP30" s="294"/>
      <c r="BQ30" s="294"/>
      <c r="BR30" s="294"/>
      <c r="BS30" s="294"/>
      <c r="BT30" s="124"/>
      <c r="BU30" s="124"/>
    </row>
    <row r="31" ht="28.5" customHeight="1">
      <c r="A31" s="125"/>
      <c r="B31" s="263" t="s">
        <v>144</v>
      </c>
      <c r="C31" s="263" t="s">
        <v>112</v>
      </c>
      <c r="D31" s="292" t="s">
        <v>145</v>
      </c>
      <c r="E31" s="293"/>
      <c r="F31" s="266">
        <v>5.0</v>
      </c>
      <c r="G31" s="267">
        <v>120.0</v>
      </c>
      <c r="H31" s="268"/>
      <c r="I31" s="269"/>
      <c r="J31" s="270"/>
      <c r="K31" s="271"/>
      <c r="L31" s="249"/>
      <c r="M31" s="272"/>
      <c r="N31" s="273"/>
      <c r="O31" s="274"/>
      <c r="P31" s="275"/>
      <c r="Q31" s="276"/>
      <c r="R31" s="277"/>
      <c r="S31" s="278"/>
      <c r="T31" s="279"/>
      <c r="U31" s="280"/>
      <c r="V31" s="296"/>
      <c r="W31" s="298"/>
      <c r="X31" s="282"/>
      <c r="Y31" s="283">
        <f t="shared" si="1"/>
        <v>0</v>
      </c>
      <c r="Z31" s="283">
        <f t="shared" si="2"/>
        <v>0</v>
      </c>
      <c r="AA31" s="284">
        <f t="shared" si="3"/>
        <v>0</v>
      </c>
      <c r="AB31" s="238"/>
      <c r="AC31" s="285">
        <v>2.3</v>
      </c>
      <c r="AD31" s="286">
        <f t="shared" si="4"/>
        <v>0</v>
      </c>
      <c r="AE31" s="287">
        <f t="shared" si="7"/>
        <v>0</v>
      </c>
      <c r="AF31" s="288"/>
      <c r="AG31" s="289"/>
      <c r="AH31" s="289"/>
      <c r="AI31" s="289"/>
      <c r="AJ31" s="289">
        <f>4*Y31</f>
        <v>0</v>
      </c>
      <c r="AK31" s="289">
        <f t="shared" si="12"/>
        <v>0</v>
      </c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91"/>
      <c r="AX31" s="289"/>
      <c r="AY31" s="289"/>
      <c r="AZ31" s="289"/>
      <c r="BA31" s="289">
        <f>1*Y31</f>
        <v>0</v>
      </c>
      <c r="BB31" s="289"/>
      <c r="BC31" s="289">
        <f>3*Y31</f>
        <v>0</v>
      </c>
      <c r="BD31" s="289"/>
      <c r="BE31" s="289">
        <f>1*Y31</f>
        <v>0</v>
      </c>
      <c r="BF31" s="289"/>
      <c r="BG31" s="289"/>
      <c r="BH31" s="289"/>
      <c r="BI31" s="289"/>
      <c r="BJ31" s="289"/>
      <c r="BK31" s="289"/>
      <c r="BL31" s="291"/>
      <c r="BM31" s="289"/>
      <c r="BN31" s="294"/>
      <c r="BO31" s="289">
        <f t="shared" si="13"/>
        <v>0</v>
      </c>
      <c r="BP31" s="294"/>
      <c r="BQ31" s="294"/>
      <c r="BR31" s="294"/>
      <c r="BS31" s="294"/>
      <c r="BT31" s="124"/>
      <c r="BU31" s="124"/>
    </row>
    <row r="32" ht="28.5" customHeight="1">
      <c r="A32" s="125"/>
      <c r="B32" s="263" t="s">
        <v>146</v>
      </c>
      <c r="C32" s="263" t="s">
        <v>112</v>
      </c>
      <c r="D32" s="264" t="s">
        <v>147</v>
      </c>
      <c r="E32" s="265"/>
      <c r="F32" s="266">
        <v>10.0</v>
      </c>
      <c r="G32" s="267">
        <v>239.8</v>
      </c>
      <c r="H32" s="268"/>
      <c r="I32" s="269"/>
      <c r="J32" s="270"/>
      <c r="K32" s="271"/>
      <c r="L32" s="249"/>
      <c r="M32" s="272"/>
      <c r="N32" s="273"/>
      <c r="O32" s="274"/>
      <c r="P32" s="275"/>
      <c r="Q32" s="276"/>
      <c r="R32" s="277"/>
      <c r="S32" s="278"/>
      <c r="T32" s="279"/>
      <c r="U32" s="280"/>
      <c r="V32" s="296"/>
      <c r="W32" s="298"/>
      <c r="X32" s="282"/>
      <c r="Y32" s="283">
        <f t="shared" si="1"/>
        <v>0</v>
      </c>
      <c r="Z32" s="283">
        <f t="shared" si="2"/>
        <v>0</v>
      </c>
      <c r="AA32" s="284">
        <f t="shared" si="3"/>
        <v>0</v>
      </c>
      <c r="AB32" s="238"/>
      <c r="AC32" s="285">
        <v>4.3</v>
      </c>
      <c r="AD32" s="286">
        <f t="shared" si="4"/>
        <v>0</v>
      </c>
      <c r="AE32" s="287">
        <f>AG48*0.26+AH48*0.32+AI48*0.36+AJ48*0.42+AK48*0.5+AL48*0.52+AM48*0.62+AN48*0.68+AO48*0.85+AP48*0.85+AR32*0.13+AT32*0.154+AV32*0.208+AZ48*0.04+BA48*0.04+BB48*0.06+BC48*0.09+BD48*0.07+BE48*0.11+BF48*0.08+BG48*0.19+BH48*0.09+BI48*0.22+BJ48*0.1+BK48*0.18</f>
        <v>0</v>
      </c>
      <c r="AF32" s="288"/>
      <c r="AG32" s="289"/>
      <c r="AH32" s="289">
        <f>1*Y32</f>
        <v>0</v>
      </c>
      <c r="AI32" s="289">
        <f>8*Y32</f>
        <v>0</v>
      </c>
      <c r="AJ32" s="289">
        <f>1*Y32</f>
        <v>0</v>
      </c>
      <c r="AK32" s="289"/>
      <c r="AL32" s="289"/>
      <c r="AM32" s="289"/>
      <c r="AN32" s="289"/>
      <c r="AO32" s="289"/>
      <c r="AP32" s="289"/>
      <c r="AQ32" s="290"/>
      <c r="AR32" s="290"/>
      <c r="AS32" s="290"/>
      <c r="AT32" s="290"/>
      <c r="AU32" s="290"/>
      <c r="AV32" s="290"/>
      <c r="AW32" s="291"/>
      <c r="AX32" s="289"/>
      <c r="AY32" s="289"/>
      <c r="AZ32" s="290"/>
      <c r="BA32" s="290"/>
      <c r="BB32" s="290"/>
      <c r="BC32" s="290">
        <f>15*Y32</f>
        <v>0</v>
      </c>
      <c r="BD32" s="290"/>
      <c r="BE32" s="290">
        <f>12*Y32</f>
        <v>0</v>
      </c>
      <c r="BF32" s="290"/>
      <c r="BG32" s="290">
        <f>3*Y32</f>
        <v>0</v>
      </c>
      <c r="BH32" s="290"/>
      <c r="BI32" s="290"/>
      <c r="BJ32" s="290"/>
      <c r="BK32" s="290"/>
      <c r="BL32" s="291"/>
      <c r="BM32" s="290"/>
      <c r="BN32" s="290"/>
      <c r="BO32" s="290">
        <f>10*Y32</f>
        <v>0</v>
      </c>
      <c r="BP32" s="290"/>
      <c r="BQ32" s="290"/>
      <c r="BR32" s="290"/>
      <c r="BS32" s="290"/>
      <c r="BT32" s="124"/>
      <c r="BU32" s="124"/>
    </row>
    <row r="33" ht="27.75" customHeight="1">
      <c r="A33" s="125"/>
      <c r="B33" s="263" t="s">
        <v>148</v>
      </c>
      <c r="C33" s="263" t="s">
        <v>112</v>
      </c>
      <c r="D33" s="292" t="s">
        <v>149</v>
      </c>
      <c r="E33" s="293"/>
      <c r="F33" s="266">
        <v>5.0</v>
      </c>
      <c r="G33" s="267">
        <v>148.4</v>
      </c>
      <c r="H33" s="268"/>
      <c r="I33" s="269"/>
      <c r="J33" s="270"/>
      <c r="K33" s="271"/>
      <c r="L33" s="249"/>
      <c r="M33" s="272"/>
      <c r="N33" s="273"/>
      <c r="O33" s="274"/>
      <c r="P33" s="275"/>
      <c r="Q33" s="276"/>
      <c r="R33" s="277"/>
      <c r="S33" s="278"/>
      <c r="T33" s="279"/>
      <c r="U33" s="280"/>
      <c r="V33" s="296"/>
      <c r="W33" s="298"/>
      <c r="X33" s="282"/>
      <c r="Y33" s="283">
        <f t="shared" si="1"/>
        <v>0</v>
      </c>
      <c r="Z33" s="283">
        <f t="shared" si="2"/>
        <v>0</v>
      </c>
      <c r="AA33" s="284">
        <f t="shared" si="3"/>
        <v>0</v>
      </c>
      <c r="AB33" s="238"/>
      <c r="AC33" s="285">
        <v>3.2</v>
      </c>
      <c r="AD33" s="286">
        <f t="shared" si="4"/>
        <v>0</v>
      </c>
      <c r="AE33" s="287">
        <f t="shared" ref="AE33:AE41" si="14">AG33*0.26+AH33*0.32+AI33*0.36+AJ33*0.42+AK33*0.5+AL33*0.52+AM33*0.62+AN33*0.68+AO33*0.85+AP33*0.85+AR33*0.13+AT33*0.154+AV33*0.208+AZ33*0.04+BA33*0.04+BB33*0.06+BC33*0.09+BD33*0.07+BE33*0.11+BF33*0.08+BG33*0.19+BH33*0.09+BI33*0.22+BJ33*0.1+BK33*0.18</f>
        <v>0</v>
      </c>
      <c r="AF33" s="288"/>
      <c r="AG33" s="289"/>
      <c r="AH33" s="289"/>
      <c r="AI33" s="289">
        <f>2*Y33</f>
        <v>0</v>
      </c>
      <c r="AJ33" s="289">
        <f>2*Y33</f>
        <v>0</v>
      </c>
      <c r="AK33" s="289">
        <f t="shared" ref="AK33:AK34" si="15">1*Y33</f>
        <v>0</v>
      </c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91"/>
      <c r="AX33" s="289"/>
      <c r="AY33" s="289"/>
      <c r="AZ33" s="289"/>
      <c r="BA33" s="289"/>
      <c r="BB33" s="289"/>
      <c r="BC33" s="289">
        <f>4*Y33</f>
        <v>0</v>
      </c>
      <c r="BD33" s="289"/>
      <c r="BE33" s="289">
        <f>1*Y33</f>
        <v>0</v>
      </c>
      <c r="BF33" s="289"/>
      <c r="BG33" s="289"/>
      <c r="BH33" s="289"/>
      <c r="BI33" s="289"/>
      <c r="BJ33" s="289"/>
      <c r="BK33" s="289"/>
      <c r="BL33" s="291"/>
      <c r="BM33" s="289"/>
      <c r="BN33" s="294"/>
      <c r="BO33" s="289"/>
      <c r="BP33" s="289">
        <f>5*Y33</f>
        <v>0</v>
      </c>
      <c r="BQ33" s="294"/>
      <c r="BR33" s="294"/>
      <c r="BS33" s="294"/>
      <c r="BT33" s="124"/>
      <c r="BU33" s="124"/>
    </row>
    <row r="34" ht="27.75" customHeight="1">
      <c r="A34" s="125"/>
      <c r="B34" s="263" t="s">
        <v>150</v>
      </c>
      <c r="C34" s="263" t="s">
        <v>112</v>
      </c>
      <c r="D34" s="292" t="s">
        <v>151</v>
      </c>
      <c r="E34" s="293"/>
      <c r="F34" s="266">
        <v>1.0</v>
      </c>
      <c r="G34" s="267">
        <v>90.0</v>
      </c>
      <c r="H34" s="268"/>
      <c r="I34" s="269"/>
      <c r="J34" s="270"/>
      <c r="K34" s="271"/>
      <c r="L34" s="249"/>
      <c r="M34" s="272"/>
      <c r="N34" s="273"/>
      <c r="O34" s="274"/>
      <c r="P34" s="275"/>
      <c r="Q34" s="276"/>
      <c r="R34" s="277"/>
      <c r="S34" s="278"/>
      <c r="T34" s="279"/>
      <c r="U34" s="280"/>
      <c r="V34" s="296"/>
      <c r="W34" s="298"/>
      <c r="X34" s="282"/>
      <c r="Y34" s="283">
        <f t="shared" si="1"/>
        <v>0</v>
      </c>
      <c r="Z34" s="283">
        <f t="shared" si="2"/>
        <v>0</v>
      </c>
      <c r="AA34" s="284">
        <f t="shared" si="3"/>
        <v>0</v>
      </c>
      <c r="AB34" s="238"/>
      <c r="AC34" s="285">
        <v>2.0</v>
      </c>
      <c r="AD34" s="286">
        <f t="shared" si="4"/>
        <v>0</v>
      </c>
      <c r="AE34" s="287">
        <f t="shared" si="14"/>
        <v>0</v>
      </c>
      <c r="AF34" s="288"/>
      <c r="AG34" s="289"/>
      <c r="AH34" s="289"/>
      <c r="AI34" s="289"/>
      <c r="AJ34" s="289"/>
      <c r="AK34" s="289">
        <f t="shared" si="15"/>
        <v>0</v>
      </c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91"/>
      <c r="AX34" s="289"/>
      <c r="AY34" s="289"/>
      <c r="AZ34" s="289"/>
      <c r="BA34" s="289"/>
      <c r="BB34" s="289"/>
      <c r="BC34" s="289"/>
      <c r="BD34" s="289"/>
      <c r="BE34" s="289">
        <f>5*Y34</f>
        <v>0</v>
      </c>
      <c r="BF34" s="289"/>
      <c r="BG34" s="289"/>
      <c r="BH34" s="289"/>
      <c r="BI34" s="289"/>
      <c r="BJ34" s="289"/>
      <c r="BK34" s="289"/>
      <c r="BL34" s="291"/>
      <c r="BM34" s="289"/>
      <c r="BN34" s="294"/>
      <c r="BO34" s="294"/>
      <c r="BP34" s="294"/>
      <c r="BQ34" s="294"/>
      <c r="BR34" s="289">
        <f t="shared" ref="BR34:BR36" si="16">1*Y34</f>
        <v>0</v>
      </c>
      <c r="BS34" s="294"/>
      <c r="BT34" s="124"/>
      <c r="BU34" s="124"/>
    </row>
    <row r="35" ht="27.75" customHeight="1">
      <c r="A35" s="125"/>
      <c r="B35" s="263" t="s">
        <v>152</v>
      </c>
      <c r="C35" s="263" t="s">
        <v>112</v>
      </c>
      <c r="D35" s="292" t="s">
        <v>153</v>
      </c>
      <c r="E35" s="293"/>
      <c r="F35" s="266">
        <v>1.0</v>
      </c>
      <c r="G35" s="267">
        <v>82.0</v>
      </c>
      <c r="H35" s="268"/>
      <c r="I35" s="269"/>
      <c r="J35" s="270"/>
      <c r="K35" s="271"/>
      <c r="L35" s="249"/>
      <c r="M35" s="272"/>
      <c r="N35" s="273"/>
      <c r="O35" s="274"/>
      <c r="P35" s="275"/>
      <c r="Q35" s="276"/>
      <c r="R35" s="277"/>
      <c r="S35" s="278"/>
      <c r="T35" s="279"/>
      <c r="U35" s="280"/>
      <c r="V35" s="296"/>
      <c r="W35" s="298"/>
      <c r="X35" s="282"/>
      <c r="Y35" s="283">
        <f t="shared" si="1"/>
        <v>0</v>
      </c>
      <c r="Z35" s="283">
        <f t="shared" si="2"/>
        <v>0</v>
      </c>
      <c r="AA35" s="284">
        <f t="shared" si="3"/>
        <v>0</v>
      </c>
      <c r="AB35" s="238"/>
      <c r="AC35" s="285">
        <v>1.6</v>
      </c>
      <c r="AD35" s="286">
        <f t="shared" si="4"/>
        <v>0</v>
      </c>
      <c r="AE35" s="287">
        <f t="shared" si="14"/>
        <v>0</v>
      </c>
      <c r="AF35" s="288"/>
      <c r="AG35" s="289"/>
      <c r="AH35" s="289"/>
      <c r="AI35" s="289"/>
      <c r="AJ35" s="289">
        <f>1*Y35</f>
        <v>0</v>
      </c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91"/>
      <c r="AX35" s="289"/>
      <c r="AY35" s="289"/>
      <c r="AZ35" s="289"/>
      <c r="BA35" s="289"/>
      <c r="BB35" s="289"/>
      <c r="BC35" s="289">
        <f>4*Y35</f>
        <v>0</v>
      </c>
      <c r="BD35" s="289"/>
      <c r="BE35" s="289">
        <f>1*Y35</f>
        <v>0</v>
      </c>
      <c r="BF35" s="289"/>
      <c r="BG35" s="289"/>
      <c r="BH35" s="289"/>
      <c r="BI35" s="289"/>
      <c r="BJ35" s="289"/>
      <c r="BK35" s="289"/>
      <c r="BL35" s="291"/>
      <c r="BM35" s="289"/>
      <c r="BN35" s="294"/>
      <c r="BO35" s="294"/>
      <c r="BP35" s="294"/>
      <c r="BQ35" s="294"/>
      <c r="BR35" s="289">
        <f t="shared" si="16"/>
        <v>0</v>
      </c>
      <c r="BS35" s="294"/>
      <c r="BT35" s="124"/>
      <c r="BU35" s="124"/>
    </row>
    <row r="36" ht="27.75" customHeight="1">
      <c r="A36" s="125"/>
      <c r="B36" s="263" t="s">
        <v>154</v>
      </c>
      <c r="C36" s="263" t="s">
        <v>112</v>
      </c>
      <c r="D36" s="292" t="s">
        <v>155</v>
      </c>
      <c r="E36" s="293"/>
      <c r="F36" s="266">
        <v>1.0</v>
      </c>
      <c r="G36" s="267">
        <v>76.0</v>
      </c>
      <c r="H36" s="268"/>
      <c r="I36" s="269"/>
      <c r="J36" s="270"/>
      <c r="K36" s="271"/>
      <c r="L36" s="249"/>
      <c r="M36" s="272"/>
      <c r="N36" s="273"/>
      <c r="O36" s="274"/>
      <c r="P36" s="275"/>
      <c r="Q36" s="276"/>
      <c r="R36" s="277"/>
      <c r="S36" s="278"/>
      <c r="T36" s="279"/>
      <c r="U36" s="280"/>
      <c r="V36" s="296"/>
      <c r="W36" s="298"/>
      <c r="X36" s="282"/>
      <c r="Y36" s="283">
        <f t="shared" si="1"/>
        <v>0</v>
      </c>
      <c r="Z36" s="283">
        <f t="shared" si="2"/>
        <v>0</v>
      </c>
      <c r="AA36" s="284">
        <f t="shared" si="3"/>
        <v>0</v>
      </c>
      <c r="AB36" s="238"/>
      <c r="AC36" s="285">
        <v>1.4</v>
      </c>
      <c r="AD36" s="286">
        <f t="shared" si="4"/>
        <v>0</v>
      </c>
      <c r="AE36" s="287">
        <f t="shared" si="14"/>
        <v>0</v>
      </c>
      <c r="AF36" s="288"/>
      <c r="AG36" s="289"/>
      <c r="AH36" s="289"/>
      <c r="AI36" s="289"/>
      <c r="AJ36" s="289"/>
      <c r="AK36" s="289">
        <f>1*Y36</f>
        <v>0</v>
      </c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91"/>
      <c r="AX36" s="289"/>
      <c r="AY36" s="289"/>
      <c r="AZ36" s="289"/>
      <c r="BA36" s="289"/>
      <c r="BB36" s="289"/>
      <c r="BC36" s="289"/>
      <c r="BD36" s="289"/>
      <c r="BE36" s="289">
        <f>3*Y36</f>
        <v>0</v>
      </c>
      <c r="BF36" s="289"/>
      <c r="BG36" s="289"/>
      <c r="BH36" s="289"/>
      <c r="BI36" s="289"/>
      <c r="BJ36" s="289"/>
      <c r="BK36" s="289"/>
      <c r="BL36" s="291"/>
      <c r="BM36" s="289"/>
      <c r="BN36" s="294"/>
      <c r="BO36" s="294"/>
      <c r="BP36" s="294"/>
      <c r="BQ36" s="294"/>
      <c r="BR36" s="289">
        <f t="shared" si="16"/>
        <v>0</v>
      </c>
      <c r="BS36" s="294"/>
      <c r="BT36" s="124"/>
      <c r="BU36" s="124"/>
    </row>
    <row r="37" ht="27.75" customHeight="1">
      <c r="A37" s="125"/>
      <c r="B37" s="263" t="s">
        <v>156</v>
      </c>
      <c r="C37" s="263" t="s">
        <v>112</v>
      </c>
      <c r="D37" s="292" t="s">
        <v>157</v>
      </c>
      <c r="E37" s="293"/>
      <c r="F37" s="266">
        <v>2.0</v>
      </c>
      <c r="G37" s="267">
        <v>167.7</v>
      </c>
      <c r="H37" s="268"/>
      <c r="I37" s="269"/>
      <c r="J37" s="270"/>
      <c r="K37" s="271"/>
      <c r="L37" s="249"/>
      <c r="M37" s="272"/>
      <c r="N37" s="273"/>
      <c r="O37" s="274"/>
      <c r="P37" s="275"/>
      <c r="Q37" s="276"/>
      <c r="R37" s="277"/>
      <c r="S37" s="278"/>
      <c r="T37" s="279"/>
      <c r="U37" s="280"/>
      <c r="V37" s="296"/>
      <c r="W37" s="298"/>
      <c r="X37" s="282"/>
      <c r="Y37" s="283">
        <f t="shared" si="1"/>
        <v>0</v>
      </c>
      <c r="Z37" s="283">
        <f t="shared" si="2"/>
        <v>0</v>
      </c>
      <c r="AA37" s="284">
        <f t="shared" si="3"/>
        <v>0</v>
      </c>
      <c r="AB37" s="238"/>
      <c r="AC37" s="285">
        <v>3.5</v>
      </c>
      <c r="AD37" s="286">
        <f t="shared" si="4"/>
        <v>0</v>
      </c>
      <c r="AE37" s="287">
        <f t="shared" si="14"/>
        <v>0</v>
      </c>
      <c r="AF37" s="288"/>
      <c r="AG37" s="289"/>
      <c r="AH37" s="289"/>
      <c r="AI37" s="289">
        <f t="shared" ref="AI37:AI38" si="17">2*Y37</f>
        <v>0</v>
      </c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91"/>
      <c r="AX37" s="289"/>
      <c r="AY37" s="289"/>
      <c r="AZ37" s="289"/>
      <c r="BA37" s="289">
        <f t="shared" ref="BA37:BA38" si="18">4*Y37</f>
        <v>0</v>
      </c>
      <c r="BB37" s="289"/>
      <c r="BC37" s="289">
        <f>6*Y37</f>
        <v>0</v>
      </c>
      <c r="BD37" s="289"/>
      <c r="BE37" s="289"/>
      <c r="BF37" s="289"/>
      <c r="BG37" s="289"/>
      <c r="BH37" s="289"/>
      <c r="BI37" s="289"/>
      <c r="BJ37" s="289"/>
      <c r="BK37" s="289"/>
      <c r="BL37" s="291"/>
      <c r="BM37" s="289"/>
      <c r="BN37" s="294"/>
      <c r="BO37" s="294"/>
      <c r="BP37" s="294"/>
      <c r="BQ37" s="289">
        <f>2*Y37</f>
        <v>0</v>
      </c>
      <c r="BR37" s="289"/>
      <c r="BS37" s="294"/>
      <c r="BT37" s="124"/>
      <c r="BU37" s="124"/>
    </row>
    <row r="38" ht="27.75" customHeight="1">
      <c r="A38" s="125"/>
      <c r="B38" s="263" t="s">
        <v>158</v>
      </c>
      <c r="C38" s="263" t="s">
        <v>112</v>
      </c>
      <c r="D38" s="295" t="s">
        <v>159</v>
      </c>
      <c r="E38" s="263"/>
      <c r="F38" s="266">
        <v>2.0</v>
      </c>
      <c r="G38" s="267">
        <v>76.0</v>
      </c>
      <c r="H38" s="268"/>
      <c r="I38" s="269"/>
      <c r="J38" s="270"/>
      <c r="K38" s="271"/>
      <c r="L38" s="249"/>
      <c r="M38" s="272"/>
      <c r="N38" s="273"/>
      <c r="O38" s="274"/>
      <c r="P38" s="275"/>
      <c r="Q38" s="276"/>
      <c r="R38" s="277"/>
      <c r="S38" s="278"/>
      <c r="T38" s="279"/>
      <c r="U38" s="280"/>
      <c r="V38" s="296"/>
      <c r="W38" s="298"/>
      <c r="X38" s="282"/>
      <c r="Y38" s="283">
        <f t="shared" si="1"/>
        <v>0</v>
      </c>
      <c r="Z38" s="283">
        <f t="shared" si="2"/>
        <v>0</v>
      </c>
      <c r="AA38" s="284">
        <f t="shared" si="3"/>
        <v>0</v>
      </c>
      <c r="AB38" s="238"/>
      <c r="AC38" s="285">
        <v>1.5</v>
      </c>
      <c r="AD38" s="286">
        <f t="shared" si="4"/>
        <v>0</v>
      </c>
      <c r="AE38" s="287">
        <f t="shared" si="14"/>
        <v>0</v>
      </c>
      <c r="AF38" s="288"/>
      <c r="AG38" s="289"/>
      <c r="AH38" s="289"/>
      <c r="AI38" s="289">
        <f t="shared" si="17"/>
        <v>0</v>
      </c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91"/>
      <c r="AX38" s="289"/>
      <c r="AY38" s="289"/>
      <c r="AZ38" s="289"/>
      <c r="BA38" s="289">
        <f t="shared" si="18"/>
        <v>0</v>
      </c>
      <c r="BB38" s="289"/>
      <c r="BC38" s="289">
        <f>2*Y38</f>
        <v>0</v>
      </c>
      <c r="BD38" s="289"/>
      <c r="BE38" s="289"/>
      <c r="BF38" s="289"/>
      <c r="BG38" s="289"/>
      <c r="BH38" s="289"/>
      <c r="BI38" s="289"/>
      <c r="BJ38" s="289"/>
      <c r="BK38" s="289"/>
      <c r="BL38" s="291"/>
      <c r="BM38" s="289"/>
      <c r="BN38" s="294"/>
      <c r="BO38" s="294"/>
      <c r="BP38" s="289">
        <f>2*Y38</f>
        <v>0</v>
      </c>
      <c r="BQ38" s="294"/>
      <c r="BR38" s="294"/>
      <c r="BS38" s="294"/>
      <c r="BT38" s="124"/>
      <c r="BU38" s="124"/>
    </row>
    <row r="39" ht="27.75" customHeight="1">
      <c r="A39" s="125"/>
      <c r="B39" s="263" t="s">
        <v>160</v>
      </c>
      <c r="C39" s="263" t="s">
        <v>112</v>
      </c>
      <c r="D39" s="292" t="s">
        <v>161</v>
      </c>
      <c r="E39" s="293"/>
      <c r="F39" s="266">
        <v>1.0</v>
      </c>
      <c r="G39" s="267">
        <v>51.0</v>
      </c>
      <c r="H39" s="268"/>
      <c r="I39" s="269"/>
      <c r="J39" s="270"/>
      <c r="K39" s="271"/>
      <c r="L39" s="249"/>
      <c r="M39" s="272"/>
      <c r="N39" s="273"/>
      <c r="O39" s="274"/>
      <c r="P39" s="275"/>
      <c r="Q39" s="276"/>
      <c r="R39" s="277"/>
      <c r="S39" s="278"/>
      <c r="T39" s="279"/>
      <c r="U39" s="280"/>
      <c r="V39" s="296"/>
      <c r="W39" s="298"/>
      <c r="X39" s="282"/>
      <c r="Y39" s="283">
        <f t="shared" si="1"/>
        <v>0</v>
      </c>
      <c r="Z39" s="283">
        <f t="shared" si="2"/>
        <v>0</v>
      </c>
      <c r="AA39" s="284">
        <f t="shared" si="3"/>
        <v>0</v>
      </c>
      <c r="AB39" s="238"/>
      <c r="AC39" s="285">
        <v>1.0</v>
      </c>
      <c r="AD39" s="286">
        <f t="shared" si="4"/>
        <v>0</v>
      </c>
      <c r="AE39" s="287">
        <f t="shared" si="14"/>
        <v>0</v>
      </c>
      <c r="AF39" s="288"/>
      <c r="AG39" s="289"/>
      <c r="AH39" s="289"/>
      <c r="AI39" s="289"/>
      <c r="AJ39" s="289">
        <f>1*Y39</f>
        <v>0</v>
      </c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91"/>
      <c r="AX39" s="289"/>
      <c r="AY39" s="289"/>
      <c r="AZ39" s="289"/>
      <c r="BA39" s="289"/>
      <c r="BB39" s="289"/>
      <c r="BC39" s="289"/>
      <c r="BD39" s="289"/>
      <c r="BE39" s="289">
        <f>3*Y39</f>
        <v>0</v>
      </c>
      <c r="BF39" s="289"/>
      <c r="BG39" s="289"/>
      <c r="BH39" s="289"/>
      <c r="BI39" s="289"/>
      <c r="BJ39" s="289"/>
      <c r="BK39" s="289"/>
      <c r="BL39" s="291"/>
      <c r="BM39" s="289"/>
      <c r="BN39" s="294"/>
      <c r="BO39" s="294"/>
      <c r="BP39" s="294"/>
      <c r="BQ39" s="289">
        <f>1*Y39</f>
        <v>0</v>
      </c>
      <c r="BR39" s="294"/>
      <c r="BS39" s="294"/>
      <c r="BT39" s="124"/>
      <c r="BU39" s="124"/>
    </row>
    <row r="40" ht="27.75" customHeight="1">
      <c r="A40" s="125"/>
      <c r="B40" s="263" t="s">
        <v>162</v>
      </c>
      <c r="C40" s="263" t="s">
        <v>112</v>
      </c>
      <c r="D40" s="292" t="s">
        <v>163</v>
      </c>
      <c r="E40" s="293"/>
      <c r="F40" s="266">
        <v>5.0</v>
      </c>
      <c r="G40" s="267">
        <v>34.0</v>
      </c>
      <c r="H40" s="268"/>
      <c r="I40" s="269"/>
      <c r="J40" s="270"/>
      <c r="K40" s="271"/>
      <c r="L40" s="249"/>
      <c r="M40" s="272"/>
      <c r="N40" s="273"/>
      <c r="O40" s="274"/>
      <c r="P40" s="275"/>
      <c r="Q40" s="276"/>
      <c r="R40" s="277"/>
      <c r="S40" s="278"/>
      <c r="T40" s="279"/>
      <c r="U40" s="280"/>
      <c r="V40" s="296"/>
      <c r="W40" s="298"/>
      <c r="X40" s="282"/>
      <c r="Y40" s="283">
        <f t="shared" si="1"/>
        <v>0</v>
      </c>
      <c r="Z40" s="283">
        <f t="shared" si="2"/>
        <v>0</v>
      </c>
      <c r="AA40" s="284">
        <f t="shared" si="3"/>
        <v>0</v>
      </c>
      <c r="AB40" s="238"/>
      <c r="AC40" s="285">
        <v>0.5</v>
      </c>
      <c r="AD40" s="286">
        <f t="shared" si="4"/>
        <v>0</v>
      </c>
      <c r="AE40" s="287">
        <f t="shared" si="14"/>
        <v>0</v>
      </c>
      <c r="AF40" s="288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91"/>
      <c r="AX40" s="289"/>
      <c r="AY40" s="289"/>
      <c r="AZ40" s="289"/>
      <c r="BA40" s="289">
        <f>12*Y40</f>
        <v>0</v>
      </c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91"/>
      <c r="BM40" s="289">
        <f>5*Y40</f>
        <v>0</v>
      </c>
      <c r="BN40" s="294"/>
      <c r="BO40" s="294"/>
      <c r="BP40" s="294"/>
      <c r="BQ40" s="294"/>
      <c r="BR40" s="294"/>
      <c r="BS40" s="294"/>
      <c r="BT40" s="124"/>
      <c r="BU40" s="124"/>
    </row>
    <row r="41" ht="27.75" customHeight="1">
      <c r="A41" s="125"/>
      <c r="B41" s="263" t="s">
        <v>164</v>
      </c>
      <c r="C41" s="263" t="s">
        <v>112</v>
      </c>
      <c r="D41" s="292" t="s">
        <v>165</v>
      </c>
      <c r="E41" s="265"/>
      <c r="F41" s="266">
        <v>10.0</v>
      </c>
      <c r="G41" s="267">
        <v>57.0</v>
      </c>
      <c r="H41" s="268"/>
      <c r="I41" s="269"/>
      <c r="J41" s="270"/>
      <c r="K41" s="271"/>
      <c r="L41" s="249"/>
      <c r="M41" s="272"/>
      <c r="N41" s="273"/>
      <c r="O41" s="274"/>
      <c r="P41" s="275"/>
      <c r="Q41" s="276"/>
      <c r="R41" s="277"/>
      <c r="S41" s="278"/>
      <c r="T41" s="279"/>
      <c r="U41" s="280"/>
      <c r="V41" s="296"/>
      <c r="W41" s="298"/>
      <c r="X41" s="282"/>
      <c r="Y41" s="283">
        <f t="shared" si="1"/>
        <v>0</v>
      </c>
      <c r="Z41" s="283">
        <f t="shared" si="2"/>
        <v>0</v>
      </c>
      <c r="AA41" s="284">
        <f t="shared" si="3"/>
        <v>0</v>
      </c>
      <c r="AB41" s="238"/>
      <c r="AC41" s="285">
        <v>0.7</v>
      </c>
      <c r="AD41" s="286">
        <f t="shared" si="4"/>
        <v>0</v>
      </c>
      <c r="AE41" s="287">
        <f t="shared" si="14"/>
        <v>0</v>
      </c>
      <c r="AF41" s="288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1"/>
      <c r="AX41" s="289"/>
      <c r="AY41" s="289"/>
      <c r="AZ41" s="290"/>
      <c r="BA41" s="290">
        <f>30*Y41</f>
        <v>0</v>
      </c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1"/>
      <c r="BM41" s="290">
        <f>10*Y41</f>
        <v>0</v>
      </c>
      <c r="BN41" s="290"/>
      <c r="BO41" s="290"/>
      <c r="BP41" s="290"/>
      <c r="BQ41" s="290"/>
      <c r="BR41" s="290"/>
      <c r="BS41" s="290"/>
      <c r="BT41" s="124"/>
      <c r="BU41" s="124"/>
    </row>
    <row r="42" ht="27.75" customHeight="1">
      <c r="A42" s="125"/>
      <c r="B42" s="263" t="s">
        <v>166</v>
      </c>
      <c r="C42" s="263" t="s">
        <v>112</v>
      </c>
      <c r="D42" s="264" t="s">
        <v>167</v>
      </c>
      <c r="E42" s="265"/>
      <c r="F42" s="266">
        <v>11.0</v>
      </c>
      <c r="G42" s="267">
        <v>52.0</v>
      </c>
      <c r="H42" s="268"/>
      <c r="I42" s="269"/>
      <c r="J42" s="270"/>
      <c r="K42" s="271"/>
      <c r="L42" s="249"/>
      <c r="M42" s="272"/>
      <c r="N42" s="273"/>
      <c r="O42" s="274"/>
      <c r="P42" s="275"/>
      <c r="Q42" s="276"/>
      <c r="R42" s="277"/>
      <c r="S42" s="278"/>
      <c r="T42" s="279"/>
      <c r="U42" s="280"/>
      <c r="V42" s="296"/>
      <c r="W42" s="298"/>
      <c r="X42" s="282"/>
      <c r="Y42" s="283">
        <f t="shared" si="1"/>
        <v>0</v>
      </c>
      <c r="Z42" s="283">
        <f t="shared" si="2"/>
        <v>0</v>
      </c>
      <c r="AA42" s="284">
        <f t="shared" si="3"/>
        <v>0</v>
      </c>
      <c r="AB42" s="238"/>
      <c r="AC42" s="285">
        <v>0.5</v>
      </c>
      <c r="AD42" s="286">
        <f t="shared" si="4"/>
        <v>0</v>
      </c>
      <c r="AE42" s="287">
        <f>AG50*0.26+AH50*0.32+AI50*0.36+AJ50*0.42+AK50*0.5+AL50*0.52+AM50*0.62+AN50*0.68+AO50*0.85+AP50*0.85+AR42*0.13+AT42*0.154+AV42*0.208+AZ50*0.04+BA50*0.04+BB50*0.06+BC50*0.09+BD50*0.07+BE50*0.11+BF50*0.08+BG50*0.19+BH50*0.09+BI50*0.22+BJ50*0.1+BK50*0.18</f>
        <v>0</v>
      </c>
      <c r="AF42" s="288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90"/>
      <c r="AR42" s="290"/>
      <c r="AS42" s="290"/>
      <c r="AT42" s="290"/>
      <c r="AU42" s="290"/>
      <c r="AV42" s="290"/>
      <c r="AW42" s="291"/>
      <c r="AX42" s="289"/>
      <c r="AY42" s="289"/>
      <c r="AZ42" s="290"/>
      <c r="BA42" s="290">
        <f>22*Y42</f>
        <v>0</v>
      </c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1"/>
      <c r="BM42" s="290">
        <f>11*Y42</f>
        <v>0</v>
      </c>
      <c r="BN42" s="290"/>
      <c r="BO42" s="290"/>
      <c r="BP42" s="290"/>
      <c r="BQ42" s="290"/>
      <c r="BR42" s="290"/>
      <c r="BS42" s="290"/>
      <c r="BT42" s="124"/>
      <c r="BU42" s="124"/>
    </row>
    <row r="43" ht="28.5" customHeight="1">
      <c r="A43" s="125"/>
      <c r="B43" s="262" t="s">
        <v>168</v>
      </c>
      <c r="C43" s="263" t="s">
        <v>112</v>
      </c>
      <c r="D43" s="264" t="s">
        <v>169</v>
      </c>
      <c r="E43" s="265"/>
      <c r="F43" s="266">
        <v>5.0</v>
      </c>
      <c r="G43" s="267">
        <v>101.0</v>
      </c>
      <c r="H43" s="268"/>
      <c r="I43" s="269"/>
      <c r="J43" s="270"/>
      <c r="K43" s="271"/>
      <c r="L43" s="249"/>
      <c r="M43" s="272"/>
      <c r="N43" s="273"/>
      <c r="O43" s="274"/>
      <c r="P43" s="275"/>
      <c r="Q43" s="276"/>
      <c r="R43" s="277"/>
      <c r="S43" s="278"/>
      <c r="T43" s="279"/>
      <c r="U43" s="280"/>
      <c r="V43" s="296"/>
      <c r="W43" s="298"/>
      <c r="X43" s="282"/>
      <c r="Y43" s="283">
        <f t="shared" si="1"/>
        <v>0</v>
      </c>
      <c r="Z43" s="283">
        <f t="shared" si="2"/>
        <v>0</v>
      </c>
      <c r="AA43" s="284">
        <f t="shared" si="3"/>
        <v>0</v>
      </c>
      <c r="AB43" s="238"/>
      <c r="AC43" s="285">
        <v>1.9</v>
      </c>
      <c r="AD43" s="286">
        <f t="shared" si="4"/>
        <v>0</v>
      </c>
      <c r="AE43" s="287">
        <f>AG43*0.26+AH43*0.32+AI43*0.36+AJ43*0.42+AK43*0.5+AL43*0.52+AM43*0.62+AN43*0.68+AO43*0.85+AP43*0.85+AR43*0.13+AT43*0.154+AV43*0.208+AZ43*0.04+BA43*0.04+BB43*0.06+BC43*0.09+BD43*0.07+BE43*0.11+BF43*0.08+BG43*0.19+BH43*0.09+BI43*0.22+BJ43*0.1+BK43*0.18</f>
        <v>0</v>
      </c>
      <c r="AF43" s="288"/>
      <c r="AG43" s="289"/>
      <c r="AH43" s="289"/>
      <c r="AI43" s="289">
        <f>2*Y43</f>
        <v>0</v>
      </c>
      <c r="AJ43" s="289">
        <f>1*Y43</f>
        <v>0</v>
      </c>
      <c r="AK43" s="289">
        <f>1*Y43</f>
        <v>0</v>
      </c>
      <c r="AL43" s="289"/>
      <c r="AM43" s="289"/>
      <c r="AN43" s="289"/>
      <c r="AO43" s="289"/>
      <c r="AP43" s="289"/>
      <c r="AQ43" s="290"/>
      <c r="AR43" s="290"/>
      <c r="AS43" s="290"/>
      <c r="AT43" s="290"/>
      <c r="AU43" s="290"/>
      <c r="AV43" s="290"/>
      <c r="AW43" s="291"/>
      <c r="AX43" s="289"/>
      <c r="AY43" s="289"/>
      <c r="AZ43" s="290"/>
      <c r="BA43" s="290"/>
      <c r="BB43" s="290"/>
      <c r="BC43" s="290">
        <f>15*Y41</f>
        <v>0</v>
      </c>
      <c r="BD43" s="290"/>
      <c r="BE43" s="290"/>
      <c r="BF43" s="290"/>
      <c r="BG43" s="290"/>
      <c r="BH43" s="290"/>
      <c r="BI43" s="290"/>
      <c r="BJ43" s="290"/>
      <c r="BK43" s="290"/>
      <c r="BL43" s="291"/>
      <c r="BM43" s="290"/>
      <c r="BN43" s="290"/>
      <c r="BO43" s="290">
        <f>5*Y43</f>
        <v>0</v>
      </c>
      <c r="BP43" s="290"/>
      <c r="BQ43" s="290"/>
      <c r="BR43" s="290"/>
      <c r="BS43" s="290"/>
      <c r="BT43" s="124"/>
      <c r="BU43" s="124"/>
    </row>
    <row r="44" ht="27.75" customHeight="1">
      <c r="A44" s="125"/>
      <c r="B44" s="262" t="s">
        <v>170</v>
      </c>
      <c r="C44" s="263" t="s">
        <v>112</v>
      </c>
      <c r="D44" s="264" t="s">
        <v>171</v>
      </c>
      <c r="E44" s="265"/>
      <c r="F44" s="266">
        <v>2.0</v>
      </c>
      <c r="G44" s="267">
        <v>236.0</v>
      </c>
      <c r="H44" s="268"/>
      <c r="I44" s="269"/>
      <c r="J44" s="270"/>
      <c r="K44" s="271"/>
      <c r="L44" s="249"/>
      <c r="M44" s="272"/>
      <c r="N44" s="273"/>
      <c r="O44" s="274"/>
      <c r="P44" s="275"/>
      <c r="Q44" s="276"/>
      <c r="R44" s="277"/>
      <c r="S44" s="278"/>
      <c r="T44" s="279"/>
      <c r="U44" s="280"/>
      <c r="V44" s="296"/>
      <c r="W44" s="298"/>
      <c r="X44" s="282"/>
      <c r="Y44" s="283">
        <f t="shared" si="1"/>
        <v>0</v>
      </c>
      <c r="Z44" s="283">
        <f t="shared" si="2"/>
        <v>0</v>
      </c>
      <c r="AA44" s="284">
        <f t="shared" si="3"/>
        <v>0</v>
      </c>
      <c r="AB44" s="238"/>
      <c r="AC44" s="285">
        <v>4.3</v>
      </c>
      <c r="AD44" s="286">
        <f t="shared" si="4"/>
        <v>0</v>
      </c>
      <c r="AE44" s="287">
        <f>AG47*0.26+AH47*0.32+AI47*0.36+AJ47*0.42+AK47*0.5+AL47*0.52+AM47*0.62+AN47*0.68+AO47*0.85+AP47*0.85+AR44*0.13+AT44*0.154+AV44*0.208+AZ44*0.04+BA44*0.04+BB44*0.06+BC44*0.09+BD44*0.07+BE44*0.11+BF44*0.08+BG44*0.19+BH44*0.09+BI44*0.22+BJ44*0.1+BK44*0.18</f>
        <v>0</v>
      </c>
      <c r="AF44" s="288"/>
      <c r="AG44" s="299"/>
      <c r="AH44" s="299"/>
      <c r="AI44" s="299"/>
      <c r="AJ44" s="299"/>
      <c r="AK44" s="299"/>
      <c r="AL44" s="299"/>
      <c r="AM44" s="299">
        <f>2*Y44</f>
        <v>0</v>
      </c>
      <c r="AN44" s="299"/>
      <c r="AO44" s="299"/>
      <c r="AP44" s="299"/>
      <c r="AQ44" s="290"/>
      <c r="AR44" s="290"/>
      <c r="AS44" s="290"/>
      <c r="AT44" s="290"/>
      <c r="AU44" s="290"/>
      <c r="AV44" s="290"/>
      <c r="AW44" s="291"/>
      <c r="AX44" s="289"/>
      <c r="AY44" s="289"/>
      <c r="AZ44" s="290"/>
      <c r="BA44" s="290"/>
      <c r="BB44" s="290"/>
      <c r="BC44" s="290">
        <f>7*Y44</f>
        <v>0</v>
      </c>
      <c r="BD44" s="290"/>
      <c r="BE44" s="290">
        <f>7*Y44</f>
        <v>0</v>
      </c>
      <c r="BF44" s="290"/>
      <c r="BG44" s="290"/>
      <c r="BH44" s="290"/>
      <c r="BI44" s="290"/>
      <c r="BJ44" s="290"/>
      <c r="BK44" s="290"/>
      <c r="BL44" s="291"/>
      <c r="BM44" s="290"/>
      <c r="BN44" s="290"/>
      <c r="BO44" s="290"/>
      <c r="BP44" s="290"/>
      <c r="BQ44" s="290"/>
      <c r="BR44" s="290"/>
      <c r="BS44" s="290">
        <f>2*Y44</f>
        <v>0</v>
      </c>
      <c r="BT44" s="124"/>
      <c r="BU44" s="124"/>
    </row>
    <row r="45" ht="27.75" customHeight="1">
      <c r="A45" s="125"/>
      <c r="B45" s="262" t="s">
        <v>172</v>
      </c>
      <c r="C45" s="263" t="s">
        <v>112</v>
      </c>
      <c r="D45" s="264" t="s">
        <v>173</v>
      </c>
      <c r="E45" s="265"/>
      <c r="F45" s="266">
        <v>5.0</v>
      </c>
      <c r="G45" s="267">
        <v>79.0</v>
      </c>
      <c r="H45" s="268"/>
      <c r="I45" s="269"/>
      <c r="J45" s="270"/>
      <c r="K45" s="271"/>
      <c r="L45" s="249"/>
      <c r="M45" s="272"/>
      <c r="N45" s="273"/>
      <c r="O45" s="274"/>
      <c r="P45" s="275"/>
      <c r="Q45" s="276"/>
      <c r="R45" s="277"/>
      <c r="S45" s="278"/>
      <c r="T45" s="279"/>
      <c r="U45" s="280"/>
      <c r="V45" s="296"/>
      <c r="W45" s="298"/>
      <c r="X45" s="282"/>
      <c r="Y45" s="283">
        <f t="shared" si="1"/>
        <v>0</v>
      </c>
      <c r="Z45" s="283">
        <f t="shared" si="2"/>
        <v>0</v>
      </c>
      <c r="AA45" s="284">
        <f t="shared" si="3"/>
        <v>0</v>
      </c>
      <c r="AB45" s="238"/>
      <c r="AC45" s="285">
        <v>1.7</v>
      </c>
      <c r="AD45" s="286">
        <f t="shared" si="4"/>
        <v>0</v>
      </c>
      <c r="AE45" s="287">
        <f>AG42*0.26+AH42*0.32+AI42*0.36+AJ42*0.42+AK42*0.5+AL42*0.52+AM42*0.62+AN42*0.68+AO42*0.85+AP42*0.85+AR45*0.13+AT45*0.154+AV45*0.208+AZ42*0.04+BA42*0.04+BB42*0.06+BC42*0.09+BD42*0.07+BE42*0.11+BF42*0.08+BG42*0.19+BH42*0.09+BI42*0.22+BJ42*0.1+BK42*0.18</f>
        <v>0</v>
      </c>
      <c r="AF45" s="288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90"/>
      <c r="AR45" s="290"/>
      <c r="AS45" s="290"/>
      <c r="AT45" s="290"/>
      <c r="AU45" s="290"/>
      <c r="AV45" s="290"/>
      <c r="AW45" s="291"/>
      <c r="AX45" s="289"/>
      <c r="AY45" s="289"/>
      <c r="AZ45" s="290"/>
      <c r="BA45" s="290">
        <f>20*Y45</f>
        <v>0</v>
      </c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1"/>
      <c r="BM45" s="290"/>
      <c r="BN45" s="290">
        <f>5*Y45</f>
        <v>0</v>
      </c>
      <c r="BO45" s="290"/>
      <c r="BP45" s="290"/>
      <c r="BQ45" s="290"/>
      <c r="BR45" s="290"/>
      <c r="BS45" s="290"/>
      <c r="BT45" s="124"/>
      <c r="BU45" s="124"/>
    </row>
    <row r="46" ht="27.75" customHeight="1">
      <c r="A46" s="125"/>
      <c r="B46" s="262" t="s">
        <v>174</v>
      </c>
      <c r="C46" s="263" t="s">
        <v>112</v>
      </c>
      <c r="D46" s="264" t="s">
        <v>175</v>
      </c>
      <c r="E46" s="265"/>
      <c r="F46" s="266">
        <v>5.0</v>
      </c>
      <c r="G46" s="267">
        <v>165.3</v>
      </c>
      <c r="H46" s="268"/>
      <c r="I46" s="269"/>
      <c r="J46" s="270"/>
      <c r="K46" s="271"/>
      <c r="L46" s="249"/>
      <c r="M46" s="272"/>
      <c r="N46" s="273"/>
      <c r="O46" s="274"/>
      <c r="P46" s="275"/>
      <c r="Q46" s="276"/>
      <c r="R46" s="277"/>
      <c r="S46" s="278"/>
      <c r="T46" s="279"/>
      <c r="U46" s="280"/>
      <c r="V46" s="296"/>
      <c r="W46" s="298"/>
      <c r="X46" s="282"/>
      <c r="Y46" s="283">
        <f t="shared" si="1"/>
        <v>0</v>
      </c>
      <c r="Z46" s="283">
        <f t="shared" si="2"/>
        <v>0</v>
      </c>
      <c r="AA46" s="284">
        <f t="shared" si="3"/>
        <v>0</v>
      </c>
      <c r="AB46" s="238"/>
      <c r="AC46" s="285">
        <v>3.6</v>
      </c>
      <c r="AD46" s="286">
        <f t="shared" si="4"/>
        <v>0</v>
      </c>
      <c r="AE46" s="287">
        <f>AG15*0.26+AH15*0.32+AI15*0.36+AJ15*0.42+AK15*0.5+AL15*0.52+AM15*0.62+AN15*0.68+AO15*0.85+AP15*0.85+AR46*0.13+AT46*0.154+AV46*0.208+AZ15*0.04+BA15*0.04+BB15*0.06+BC15*0.09+BD15*0.07+BE15*0.11+BF15*0.08+BG15*0.19+BH15*0.09+BI15*0.22+BJ15*0.1+BK15*0.18</f>
        <v>0</v>
      </c>
      <c r="AF46" s="288"/>
      <c r="AG46" s="289"/>
      <c r="AH46" s="289">
        <f>1*Y46</f>
        <v>0</v>
      </c>
      <c r="AI46" s="289">
        <f>4*Y46</f>
        <v>0</v>
      </c>
      <c r="AJ46" s="289"/>
      <c r="AK46" s="289"/>
      <c r="AL46" s="289"/>
      <c r="AM46" s="289"/>
      <c r="AN46" s="289"/>
      <c r="AO46" s="289"/>
      <c r="AP46" s="289"/>
      <c r="AQ46" s="290"/>
      <c r="AR46" s="290"/>
      <c r="AS46" s="290"/>
      <c r="AT46" s="290"/>
      <c r="AU46" s="290"/>
      <c r="AV46" s="290"/>
      <c r="AW46" s="291"/>
      <c r="AX46" s="289"/>
      <c r="AY46" s="289"/>
      <c r="AZ46" s="290"/>
      <c r="BA46" s="290"/>
      <c r="BB46" s="290"/>
      <c r="BC46" s="290">
        <f>20*Y46</f>
        <v>0</v>
      </c>
      <c r="BD46" s="290"/>
      <c r="BE46" s="290"/>
      <c r="BF46" s="290"/>
      <c r="BG46" s="290"/>
      <c r="BH46" s="290"/>
      <c r="BI46" s="290"/>
      <c r="BJ46" s="290"/>
      <c r="BK46" s="290"/>
      <c r="BL46" s="291"/>
      <c r="BM46" s="290"/>
      <c r="BN46" s="290"/>
      <c r="BO46" s="290"/>
      <c r="BP46" s="290">
        <f>5*Y46</f>
        <v>0</v>
      </c>
      <c r="BQ46" s="290"/>
      <c r="BR46" s="290"/>
      <c r="BS46" s="290"/>
      <c r="BT46" s="124"/>
      <c r="BU46" s="124"/>
    </row>
    <row r="47" ht="28.5" customHeight="1">
      <c r="A47" s="125"/>
      <c r="B47" s="263" t="s">
        <v>176</v>
      </c>
      <c r="C47" s="263" t="s">
        <v>112</v>
      </c>
      <c r="D47" s="264" t="s">
        <v>177</v>
      </c>
      <c r="E47" s="265"/>
      <c r="F47" s="266">
        <v>3.0</v>
      </c>
      <c r="G47" s="267">
        <v>226.4</v>
      </c>
      <c r="H47" s="268"/>
      <c r="I47" s="269"/>
      <c r="J47" s="270"/>
      <c r="K47" s="271"/>
      <c r="L47" s="249"/>
      <c r="M47" s="272"/>
      <c r="N47" s="273"/>
      <c r="O47" s="274"/>
      <c r="P47" s="275"/>
      <c r="Q47" s="276"/>
      <c r="R47" s="277"/>
      <c r="S47" s="278"/>
      <c r="T47" s="279"/>
      <c r="U47" s="280"/>
      <c r="V47" s="296"/>
      <c r="W47" s="298"/>
      <c r="X47" s="282"/>
      <c r="Y47" s="283">
        <f t="shared" si="1"/>
        <v>0</v>
      </c>
      <c r="Z47" s="283">
        <f t="shared" si="2"/>
        <v>0</v>
      </c>
      <c r="AA47" s="284">
        <f t="shared" si="3"/>
        <v>0</v>
      </c>
      <c r="AB47" s="238"/>
      <c r="AC47" s="285">
        <v>4.6</v>
      </c>
      <c r="AD47" s="286">
        <f t="shared" si="4"/>
        <v>0</v>
      </c>
      <c r="AE47" s="287">
        <f>AG32*0.26+AH32*0.32+AI32*0.36+AJ32*0.42+AK32*0.5+AL32*0.52+AM32*0.62+AN32*0.68+AO32*0.85+AP32*0.85+AR47*0.13+AT47*0.154+AV47*0.208+AZ32*0.04+BA32*0.04+BB32*0.06+BC32*0.09+BD32*0.07+BE32*0.11+BF32*0.08+BG32*0.19+BH32*0.09+BI32*0.22+BJ32*0.1+BK32*0.18</f>
        <v>0</v>
      </c>
      <c r="AF47" s="288"/>
      <c r="AG47" s="289"/>
      <c r="AH47" s="289"/>
      <c r="AI47" s="289">
        <f>1*Y47</f>
        <v>0</v>
      </c>
      <c r="AJ47" s="289">
        <f>2*Y47</f>
        <v>0</v>
      </c>
      <c r="AK47" s="289"/>
      <c r="AL47" s="289"/>
      <c r="AM47" s="289"/>
      <c r="AN47" s="289"/>
      <c r="AO47" s="289"/>
      <c r="AP47" s="289"/>
      <c r="AQ47" s="290"/>
      <c r="AR47" s="290"/>
      <c r="AS47" s="290"/>
      <c r="AT47" s="290"/>
      <c r="AU47" s="290"/>
      <c r="AV47" s="290"/>
      <c r="AW47" s="291"/>
      <c r="AX47" s="289"/>
      <c r="AY47" s="289"/>
      <c r="AZ47" s="299"/>
      <c r="BA47" s="299"/>
      <c r="BB47" s="299"/>
      <c r="BC47" s="299">
        <f>9*Y47</f>
        <v>0</v>
      </c>
      <c r="BD47" s="299"/>
      <c r="BE47" s="299">
        <f>3*Y47</f>
        <v>0</v>
      </c>
      <c r="BF47" s="299"/>
      <c r="BG47" s="299"/>
      <c r="BH47" s="299"/>
      <c r="BI47" s="299"/>
      <c r="BJ47" s="299"/>
      <c r="BK47" s="299"/>
      <c r="BL47" s="291"/>
      <c r="BM47" s="299"/>
      <c r="BN47" s="299"/>
      <c r="BO47" s="299"/>
      <c r="BP47" s="299"/>
      <c r="BQ47" s="299">
        <f>3*Y47</f>
        <v>0</v>
      </c>
      <c r="BR47" s="299"/>
      <c r="BS47" s="299"/>
      <c r="BT47" s="124"/>
      <c r="BU47" s="124"/>
    </row>
    <row r="48" ht="27.75" customHeight="1">
      <c r="A48" s="125"/>
      <c r="B48" s="262" t="s">
        <v>178</v>
      </c>
      <c r="C48" s="263" t="s">
        <v>112</v>
      </c>
      <c r="D48" s="264" t="s">
        <v>179</v>
      </c>
      <c r="E48" s="265"/>
      <c r="F48" s="266">
        <v>10.0</v>
      </c>
      <c r="G48" s="267">
        <v>166.0</v>
      </c>
      <c r="H48" s="268"/>
      <c r="I48" s="269"/>
      <c r="J48" s="270"/>
      <c r="K48" s="271"/>
      <c r="L48" s="249"/>
      <c r="M48" s="272"/>
      <c r="N48" s="273"/>
      <c r="O48" s="274"/>
      <c r="P48" s="275"/>
      <c r="Q48" s="276"/>
      <c r="R48" s="277"/>
      <c r="S48" s="278"/>
      <c r="T48" s="279"/>
      <c r="U48" s="280"/>
      <c r="V48" s="296"/>
      <c r="W48" s="298"/>
      <c r="X48" s="282"/>
      <c r="Y48" s="283">
        <f t="shared" si="1"/>
        <v>0</v>
      </c>
      <c r="Z48" s="283">
        <f t="shared" si="2"/>
        <v>0</v>
      </c>
      <c r="AA48" s="284">
        <f t="shared" si="3"/>
        <v>0</v>
      </c>
      <c r="AB48" s="238"/>
      <c r="AC48" s="285">
        <v>3.0</v>
      </c>
      <c r="AD48" s="286">
        <f t="shared" si="4"/>
        <v>0</v>
      </c>
      <c r="AE48" s="287">
        <f>AG21*0.26+AH21*0.32+AI21*0.36+AJ21*0.42+AK21*0.5+AL21*0.52+AM21*0.62+AN21*0.68+AO21*0.85+AP21*0.85+AR48*0.13+AT48*0.154+AV48*0.208+AZ21*0.04+BA21*0.04+BB21*0.06+BC21*0.09+BD21*0.07+BE21*0.11+BF21*0.08+BG21*0.19+BH21*0.09+BI21*0.22+BJ21*0.1+BK21*0.18</f>
        <v>0</v>
      </c>
      <c r="AF48" s="288"/>
      <c r="AG48" s="289"/>
      <c r="AH48" s="289">
        <f>1*Y48</f>
        <v>0</v>
      </c>
      <c r="AI48" s="289">
        <f>8*Y48</f>
        <v>0</v>
      </c>
      <c r="AJ48" s="289">
        <f>1*Y48</f>
        <v>0</v>
      </c>
      <c r="AK48" s="289"/>
      <c r="AL48" s="289"/>
      <c r="AM48" s="289"/>
      <c r="AN48" s="289"/>
      <c r="AO48" s="289"/>
      <c r="AP48" s="289"/>
      <c r="AQ48" s="290"/>
      <c r="AR48" s="290"/>
      <c r="AS48" s="290"/>
      <c r="AT48" s="290"/>
      <c r="AU48" s="290"/>
      <c r="AV48" s="290"/>
      <c r="AW48" s="291"/>
      <c r="AX48" s="289"/>
      <c r="AY48" s="289"/>
      <c r="AZ48" s="290"/>
      <c r="BA48" s="290">
        <f t="shared" ref="BA48:BA49" si="19">20*Y48</f>
        <v>0</v>
      </c>
      <c r="BB48" s="290"/>
      <c r="BC48" s="290">
        <f>11*Y48</f>
        <v>0</v>
      </c>
      <c r="BD48" s="290"/>
      <c r="BE48" s="290"/>
      <c r="BF48" s="290"/>
      <c r="BG48" s="290"/>
      <c r="BH48" s="290"/>
      <c r="BI48" s="290"/>
      <c r="BJ48" s="290"/>
      <c r="BK48" s="290"/>
      <c r="BL48" s="291"/>
      <c r="BM48" s="290"/>
      <c r="BN48" s="290">
        <f>10*Y48</f>
        <v>0</v>
      </c>
      <c r="BO48" s="290"/>
      <c r="BP48" s="290"/>
      <c r="BQ48" s="290"/>
      <c r="BR48" s="290"/>
      <c r="BS48" s="290"/>
      <c r="BT48" s="124"/>
      <c r="BU48" s="124"/>
    </row>
    <row r="49" ht="27.75" customHeight="1">
      <c r="A49" s="125"/>
      <c r="B49" s="262" t="s">
        <v>180</v>
      </c>
      <c r="C49" s="263" t="s">
        <v>112</v>
      </c>
      <c r="D49" s="264" t="s">
        <v>181</v>
      </c>
      <c r="E49" s="64"/>
      <c r="F49" s="266">
        <v>5.0</v>
      </c>
      <c r="G49" s="267">
        <v>217.8</v>
      </c>
      <c r="H49" s="268"/>
      <c r="I49" s="269"/>
      <c r="J49" s="270"/>
      <c r="K49" s="271"/>
      <c r="L49" s="249"/>
      <c r="M49" s="272"/>
      <c r="N49" s="273"/>
      <c r="O49" s="274"/>
      <c r="P49" s="275"/>
      <c r="Q49" s="276"/>
      <c r="R49" s="277"/>
      <c r="S49" s="278"/>
      <c r="T49" s="279"/>
      <c r="U49" s="280"/>
      <c r="V49" s="296"/>
      <c r="W49" s="300"/>
      <c r="X49" s="282"/>
      <c r="Y49" s="283">
        <f t="shared" si="1"/>
        <v>0</v>
      </c>
      <c r="Z49" s="283">
        <f t="shared" si="2"/>
        <v>0</v>
      </c>
      <c r="AA49" s="284">
        <f t="shared" si="3"/>
        <v>0</v>
      </c>
      <c r="AB49" s="238"/>
      <c r="AC49" s="285">
        <v>4.7</v>
      </c>
      <c r="AD49" s="286">
        <f t="shared" si="4"/>
        <v>0</v>
      </c>
      <c r="AE49" s="287">
        <f>AG17*0.26+AH17*0.32+AI17*0.36+AJ17*0.42+AK17*0.5+AL17*0.52+AM17*0.62+AN17*0.68+AO17*0.85+AP17*0.85+AR49*0.13+AT49*0.154+AV49*0.208+AZ17*0.04+BA17*0.04+BB17*0.06+BC17*0.09+BD17*0.07+BE17*0.11+BF17*0.08+BG17*0.19+BH17*0.09+BI17*0.22+BJ17*0.1+BK17*0.18</f>
        <v>0</v>
      </c>
      <c r="AF49" s="288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90"/>
      <c r="AR49" s="290"/>
      <c r="AS49" s="290"/>
      <c r="AT49" s="290"/>
      <c r="AU49" s="290"/>
      <c r="AV49" s="290"/>
      <c r="AW49" s="291"/>
      <c r="AX49" s="289"/>
      <c r="AY49" s="301"/>
      <c r="AZ49" s="289"/>
      <c r="BA49" s="302">
        <f t="shared" si="19"/>
        <v>0</v>
      </c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91"/>
      <c r="BM49" s="289"/>
      <c r="BN49" s="294"/>
      <c r="BO49" s="294"/>
      <c r="BP49" s="289">
        <f>5*Y49</f>
        <v>0</v>
      </c>
      <c r="BQ49" s="294"/>
      <c r="BR49" s="294"/>
      <c r="BS49" s="294"/>
      <c r="BT49" s="124"/>
      <c r="BU49" s="124"/>
    </row>
    <row r="50" ht="27.75" customHeight="1">
      <c r="A50" s="125"/>
      <c r="B50" s="262" t="s">
        <v>182</v>
      </c>
      <c r="C50" s="263" t="s">
        <v>112</v>
      </c>
      <c r="D50" s="264" t="s">
        <v>183</v>
      </c>
      <c r="E50" s="265"/>
      <c r="F50" s="266">
        <v>10.0</v>
      </c>
      <c r="G50" s="267">
        <v>65.0</v>
      </c>
      <c r="H50" s="268"/>
      <c r="I50" s="269"/>
      <c r="J50" s="270"/>
      <c r="K50" s="271"/>
      <c r="L50" s="249"/>
      <c r="M50" s="272"/>
      <c r="N50" s="273"/>
      <c r="O50" s="274"/>
      <c r="P50" s="275"/>
      <c r="Q50" s="276"/>
      <c r="R50" s="277"/>
      <c r="S50" s="278"/>
      <c r="T50" s="279"/>
      <c r="U50" s="280"/>
      <c r="V50" s="303"/>
      <c r="W50" s="304"/>
      <c r="X50" s="282"/>
      <c r="Y50" s="283">
        <f t="shared" si="1"/>
        <v>0</v>
      </c>
      <c r="Z50" s="283">
        <f t="shared" si="2"/>
        <v>0</v>
      </c>
      <c r="AA50" s="284">
        <f t="shared" si="3"/>
        <v>0</v>
      </c>
      <c r="AB50" s="238"/>
      <c r="AC50" s="285">
        <v>1.0</v>
      </c>
      <c r="AD50" s="286">
        <f t="shared" si="4"/>
        <v>0</v>
      </c>
      <c r="AE50" s="287">
        <f t="shared" ref="AE50:AE52" si="20">AG49*0.26+AH49*0.32+AI49*0.36+AJ49*0.42+AK49*0.5+AL49*0.52+AM49*0.62+AN49*0.68+AO49*0.85+AP49*0.85+AR50*0.13+AT50*0.154+AV50*0.208+AZ49*0.04+BA49*0.04+BB49*0.06+BC49*0.09+BD49*0.07+BE49*0.11+BF49*0.08+BG49*0.19+BH49*0.09+BI49*0.22+BJ49*0.1+BK49*0.18</f>
        <v>0</v>
      </c>
      <c r="AF50" s="288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90"/>
      <c r="AR50" s="290"/>
      <c r="AS50" s="290"/>
      <c r="AT50" s="290"/>
      <c r="AU50" s="290"/>
      <c r="AV50" s="290"/>
      <c r="AW50" s="291"/>
      <c r="AX50" s="289"/>
      <c r="AY50" s="289"/>
      <c r="AZ50" s="290"/>
      <c r="BA50" s="290">
        <f>29*Y50</f>
        <v>0</v>
      </c>
      <c r="BB50" s="290"/>
      <c r="BC50" s="290">
        <f>1*Y50</f>
        <v>0</v>
      </c>
      <c r="BD50" s="290"/>
      <c r="BE50" s="290"/>
      <c r="BF50" s="290"/>
      <c r="BG50" s="290"/>
      <c r="BH50" s="290"/>
      <c r="BI50" s="290"/>
      <c r="BJ50" s="290"/>
      <c r="BK50" s="290"/>
      <c r="BL50" s="291"/>
      <c r="BM50" s="290">
        <f>10*Y50</f>
        <v>0</v>
      </c>
      <c r="BN50" s="290"/>
      <c r="BO50" s="290"/>
      <c r="BP50" s="290"/>
      <c r="BQ50" s="290"/>
      <c r="BR50" s="290"/>
      <c r="BS50" s="290"/>
      <c r="BT50" s="124"/>
      <c r="BU50" s="124"/>
    </row>
    <row r="51" ht="27.75" customHeight="1">
      <c r="A51" s="125"/>
      <c r="B51" s="262" t="s">
        <v>184</v>
      </c>
      <c r="C51" s="263" t="s">
        <v>112</v>
      </c>
      <c r="D51" s="264" t="s">
        <v>185</v>
      </c>
      <c r="E51" s="265"/>
      <c r="F51" s="266">
        <v>2.0</v>
      </c>
      <c r="G51" s="267">
        <v>134.0</v>
      </c>
      <c r="H51" s="268"/>
      <c r="I51" s="269"/>
      <c r="J51" s="270"/>
      <c r="K51" s="271"/>
      <c r="L51" s="249"/>
      <c r="M51" s="272"/>
      <c r="N51" s="273"/>
      <c r="O51" s="274"/>
      <c r="P51" s="275"/>
      <c r="Q51" s="276"/>
      <c r="R51" s="277"/>
      <c r="S51" s="278"/>
      <c r="T51" s="279"/>
      <c r="U51" s="280"/>
      <c r="V51" s="296"/>
      <c r="W51" s="297"/>
      <c r="X51" s="282"/>
      <c r="Y51" s="283">
        <f t="shared" si="1"/>
        <v>0</v>
      </c>
      <c r="Z51" s="283">
        <f t="shared" si="2"/>
        <v>0</v>
      </c>
      <c r="AA51" s="284">
        <f t="shared" si="3"/>
        <v>0</v>
      </c>
      <c r="AB51" s="238"/>
      <c r="AC51" s="285">
        <v>2.0</v>
      </c>
      <c r="AD51" s="286">
        <f t="shared" si="4"/>
        <v>0</v>
      </c>
      <c r="AE51" s="287">
        <f t="shared" si="20"/>
        <v>0</v>
      </c>
      <c r="AF51" s="288"/>
      <c r="AG51" s="289"/>
      <c r="AH51" s="289"/>
      <c r="AI51" s="289"/>
      <c r="AJ51" s="289">
        <f>2*Y51</f>
        <v>0</v>
      </c>
      <c r="AK51" s="289"/>
      <c r="AL51" s="289"/>
      <c r="AM51" s="289"/>
      <c r="AN51" s="289"/>
      <c r="AO51" s="289"/>
      <c r="AP51" s="289"/>
      <c r="AQ51" s="290"/>
      <c r="AR51" s="290"/>
      <c r="AS51" s="290"/>
      <c r="AT51" s="290"/>
      <c r="AU51" s="290"/>
      <c r="AV51" s="290"/>
      <c r="AW51" s="291"/>
      <c r="AX51" s="289"/>
      <c r="AY51" s="289"/>
      <c r="AZ51" s="290"/>
      <c r="BA51" s="290"/>
      <c r="BB51" s="290"/>
      <c r="BC51" s="290">
        <f>8*Y51</f>
        <v>0</v>
      </c>
      <c r="BD51" s="290"/>
      <c r="BE51" s="290"/>
      <c r="BF51" s="290"/>
      <c r="BG51" s="290"/>
      <c r="BH51" s="290"/>
      <c r="BI51" s="290"/>
      <c r="BJ51" s="290"/>
      <c r="BK51" s="290"/>
      <c r="BL51" s="291"/>
      <c r="BM51" s="290"/>
      <c r="BN51" s="290"/>
      <c r="BO51" s="290"/>
      <c r="BP51" s="290"/>
      <c r="BQ51" s="290"/>
      <c r="BR51" s="290">
        <f t="shared" ref="BR51:BR52" si="21">2*Y51</f>
        <v>0</v>
      </c>
      <c r="BS51" s="290"/>
      <c r="BT51" s="124"/>
      <c r="BU51" s="124"/>
    </row>
    <row r="52" ht="27.75" customHeight="1">
      <c r="A52" s="125"/>
      <c r="B52" s="262" t="s">
        <v>186</v>
      </c>
      <c r="C52" s="263" t="s">
        <v>112</v>
      </c>
      <c r="D52" s="264" t="s">
        <v>187</v>
      </c>
      <c r="E52" s="265"/>
      <c r="F52" s="266">
        <v>2.0</v>
      </c>
      <c r="G52" s="267">
        <v>173.6</v>
      </c>
      <c r="H52" s="268"/>
      <c r="I52" s="269"/>
      <c r="J52" s="270"/>
      <c r="K52" s="271"/>
      <c r="L52" s="249"/>
      <c r="M52" s="272"/>
      <c r="N52" s="273"/>
      <c r="O52" s="274"/>
      <c r="P52" s="275"/>
      <c r="Q52" s="276"/>
      <c r="R52" s="277"/>
      <c r="S52" s="278"/>
      <c r="T52" s="279"/>
      <c r="U52" s="280"/>
      <c r="V52" s="296"/>
      <c r="W52" s="298"/>
      <c r="X52" s="282"/>
      <c r="Y52" s="283">
        <f t="shared" si="1"/>
        <v>0</v>
      </c>
      <c r="Z52" s="283">
        <f t="shared" si="2"/>
        <v>0</v>
      </c>
      <c r="AA52" s="284">
        <f t="shared" si="3"/>
        <v>0</v>
      </c>
      <c r="AB52" s="238"/>
      <c r="AC52" s="285">
        <v>2.6</v>
      </c>
      <c r="AD52" s="286">
        <f t="shared" si="4"/>
        <v>0</v>
      </c>
      <c r="AE52" s="287">
        <f t="shared" si="20"/>
        <v>0</v>
      </c>
      <c r="AF52" s="288"/>
      <c r="AG52" s="289"/>
      <c r="AH52" s="289"/>
      <c r="AI52" s="289"/>
      <c r="AJ52" s="289"/>
      <c r="AK52" s="289">
        <f>1*Y52</f>
        <v>0</v>
      </c>
      <c r="AL52" s="289">
        <f>1*Y52</f>
        <v>0</v>
      </c>
      <c r="AM52" s="289"/>
      <c r="AN52" s="289"/>
      <c r="AO52" s="289"/>
      <c r="AP52" s="289"/>
      <c r="AQ52" s="290"/>
      <c r="AR52" s="290"/>
      <c r="AS52" s="290"/>
      <c r="AT52" s="290"/>
      <c r="AU52" s="290"/>
      <c r="AV52" s="290"/>
      <c r="AW52" s="291"/>
      <c r="AX52" s="289"/>
      <c r="AY52" s="289"/>
      <c r="AZ52" s="290"/>
      <c r="BA52" s="290"/>
      <c r="BB52" s="290"/>
      <c r="BC52" s="290">
        <f>14*Y52</f>
        <v>0</v>
      </c>
      <c r="BD52" s="290"/>
      <c r="BE52" s="290"/>
      <c r="BF52" s="290"/>
      <c r="BG52" s="290"/>
      <c r="BH52" s="290"/>
      <c r="BI52" s="290"/>
      <c r="BJ52" s="290"/>
      <c r="BK52" s="290"/>
      <c r="BL52" s="291"/>
      <c r="BM52" s="290"/>
      <c r="BN52" s="290"/>
      <c r="BO52" s="290"/>
      <c r="BP52" s="290"/>
      <c r="BQ52" s="290"/>
      <c r="BR52" s="290">
        <f t="shared" si="21"/>
        <v>0</v>
      </c>
      <c r="BS52" s="290"/>
      <c r="BT52" s="124"/>
      <c r="BU52" s="124"/>
    </row>
    <row r="53" ht="27.75" customHeight="1">
      <c r="A53" s="125"/>
      <c r="B53" s="262" t="s">
        <v>188</v>
      </c>
      <c r="C53" s="263" t="s">
        <v>112</v>
      </c>
      <c r="D53" s="293" t="s">
        <v>189</v>
      </c>
      <c r="E53" s="293"/>
      <c r="F53" s="266">
        <f t="shared" ref="F53:G53" si="22">SUM(F15:F52)</f>
        <v>169</v>
      </c>
      <c r="G53" s="266">
        <f t="shared" si="22"/>
        <v>5787.4</v>
      </c>
      <c r="H53" s="268"/>
      <c r="I53" s="269"/>
      <c r="J53" s="270"/>
      <c r="K53" s="271"/>
      <c r="L53" s="249"/>
      <c r="M53" s="272"/>
      <c r="N53" s="273"/>
      <c r="O53" s="274"/>
      <c r="P53" s="275"/>
      <c r="Q53" s="276"/>
      <c r="R53" s="305"/>
      <c r="S53" s="278"/>
      <c r="T53" s="279"/>
      <c r="U53" s="280"/>
      <c r="V53" s="296"/>
      <c r="W53" s="300"/>
      <c r="X53" s="282"/>
      <c r="Y53" s="283">
        <f t="shared" si="1"/>
        <v>0</v>
      </c>
      <c r="Z53" s="283">
        <f t="shared" si="2"/>
        <v>0</v>
      </c>
      <c r="AA53" s="284">
        <f t="shared" si="3"/>
        <v>0</v>
      </c>
      <c r="AB53" s="238"/>
      <c r="AC53" s="306">
        <f>SUM(AC15:AC52)</f>
        <v>111.5</v>
      </c>
      <c r="AD53" s="286">
        <f t="shared" si="4"/>
        <v>0</v>
      </c>
      <c r="AE53" s="287">
        <f>AG53*0.26+AH53*0.32+AI53*0.36+AJ53*0.42+AK53*0.5+AL53*0.52+AM53*0.62+AN53*0.68+AO53*0.85+AP53*0.85+AR53*0.13+AT53*0.154+AV53*0.208+AZ53*0.04+BA53*0.04+BB53*0.06+BC53*0.09+BD53*0.07+BE53*0.11+BF53*0.08+BG53*0.19+BH53*0.09+BI53*0.22+BJ53*0.1+BK53*0.18</f>
        <v>0</v>
      </c>
      <c r="AF53" s="288"/>
      <c r="AG53" s="289"/>
      <c r="AH53" s="289">
        <f>4*Y53</f>
        <v>0</v>
      </c>
      <c r="AI53" s="289">
        <f>42*Y53</f>
        <v>0</v>
      </c>
      <c r="AJ53" s="289">
        <f>28*Y53</f>
        <v>0</v>
      </c>
      <c r="AK53" s="289">
        <f>15*Y53</f>
        <v>0</v>
      </c>
      <c r="AL53" s="289">
        <f>18*Y53</f>
        <v>0</v>
      </c>
      <c r="AM53" s="289">
        <f>4*Y53</f>
        <v>0</v>
      </c>
      <c r="AN53" s="289"/>
      <c r="AO53" s="289"/>
      <c r="AP53" s="289">
        <f>6*Y53</f>
        <v>0</v>
      </c>
      <c r="AQ53" s="289"/>
      <c r="AR53" s="289"/>
      <c r="AS53" s="289"/>
      <c r="AT53" s="289"/>
      <c r="AU53" s="289"/>
      <c r="AV53" s="289"/>
      <c r="AW53" s="291"/>
      <c r="AX53" s="289"/>
      <c r="AY53" s="289"/>
      <c r="AZ53" s="289"/>
      <c r="BA53" s="289">
        <f>174*Y53</f>
        <v>0</v>
      </c>
      <c r="BB53" s="289">
        <f>SUM(BB18:BB40)</f>
        <v>0</v>
      </c>
      <c r="BC53" s="289">
        <f>283*Y53</f>
        <v>0</v>
      </c>
      <c r="BD53" s="289"/>
      <c r="BE53" s="289">
        <f>60*Y53</f>
        <v>0</v>
      </c>
      <c r="BF53" s="289"/>
      <c r="BG53" s="289">
        <f>10*Y53</f>
        <v>0</v>
      </c>
      <c r="BH53" s="289"/>
      <c r="BI53" s="289">
        <f>2*Y53</f>
        <v>0</v>
      </c>
      <c r="BJ53" s="289"/>
      <c r="BK53" s="289"/>
      <c r="BL53" s="291"/>
      <c r="BM53" s="289">
        <f>36*Y53</f>
        <v>0</v>
      </c>
      <c r="BN53" s="289">
        <f>25*Y53</f>
        <v>0</v>
      </c>
      <c r="BO53" s="289">
        <f>35*Y53</f>
        <v>0</v>
      </c>
      <c r="BP53" s="289">
        <f>22*Y53</f>
        <v>0</v>
      </c>
      <c r="BQ53" s="289">
        <f>34*Y53</f>
        <v>0</v>
      </c>
      <c r="BR53" s="289">
        <f>10*Y53</f>
        <v>0</v>
      </c>
      <c r="BS53" s="289">
        <f>7*Y53</f>
        <v>0</v>
      </c>
      <c r="BT53" s="124"/>
      <c r="BU53" s="124"/>
    </row>
    <row r="54" ht="13.5" customHeight="1">
      <c r="A54" s="125"/>
      <c r="B54" s="177"/>
      <c r="C54" s="175"/>
      <c r="D54" s="109"/>
      <c r="E54" s="109"/>
      <c r="F54" s="178"/>
      <c r="G54" s="179"/>
      <c r="H54" s="180"/>
      <c r="I54" s="180"/>
      <c r="J54" s="180"/>
      <c r="K54" s="180"/>
      <c r="L54" s="180"/>
      <c r="M54" s="180"/>
      <c r="N54" s="180"/>
      <c r="O54" s="181"/>
      <c r="P54" s="182"/>
      <c r="Q54" s="182"/>
      <c r="R54" s="183"/>
      <c r="S54" s="182"/>
      <c r="T54" s="182"/>
      <c r="U54" s="182"/>
      <c r="V54" s="184"/>
      <c r="W54" s="185"/>
      <c r="X54" s="109"/>
      <c r="Y54" s="307"/>
      <c r="Z54" s="307"/>
      <c r="AA54" s="307"/>
      <c r="AB54" s="308"/>
      <c r="AC54" s="153"/>
      <c r="AD54" s="153"/>
      <c r="AE54" s="153"/>
      <c r="AF54" s="153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153"/>
      <c r="AX54" s="310"/>
      <c r="AY54" s="310"/>
      <c r="AZ54" s="310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153"/>
      <c r="BM54" s="311"/>
      <c r="BN54" s="311"/>
      <c r="BO54" s="311"/>
      <c r="BP54" s="311"/>
      <c r="BQ54" s="311"/>
      <c r="BR54" s="311"/>
      <c r="BS54" s="311"/>
      <c r="BT54" s="124"/>
      <c r="BU54" s="124"/>
    </row>
    <row r="55" ht="46.5" customHeight="1">
      <c r="A55" s="312"/>
      <c r="B55" s="313" t="s">
        <v>190</v>
      </c>
      <c r="C55" s="188"/>
      <c r="D55" s="313" t="s">
        <v>191</v>
      </c>
      <c r="E55" s="314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6"/>
      <c r="X55" s="317"/>
      <c r="Y55" s="195"/>
      <c r="Z55" s="195"/>
      <c r="AA55" s="318"/>
      <c r="AB55" s="319"/>
      <c r="AC55" s="195"/>
      <c r="AD55" s="195"/>
      <c r="AE55" s="318"/>
      <c r="AF55" s="225"/>
      <c r="AG55" s="261" t="s">
        <v>57</v>
      </c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2"/>
      <c r="AW55" s="153"/>
      <c r="AX55" s="320"/>
      <c r="AY55" s="321"/>
      <c r="AZ55" s="219" t="s">
        <v>58</v>
      </c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3"/>
      <c r="BL55" s="153"/>
      <c r="BM55" s="261" t="s">
        <v>59</v>
      </c>
      <c r="BN55" s="31"/>
      <c r="BO55" s="31"/>
      <c r="BP55" s="31"/>
      <c r="BQ55" s="31"/>
      <c r="BR55" s="31"/>
      <c r="BS55" s="32"/>
      <c r="BT55" s="124"/>
      <c r="BU55" s="124"/>
    </row>
    <row r="56" ht="14.25" customHeight="1">
      <c r="A56" s="324"/>
      <c r="B56" s="325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114"/>
      <c r="X56" s="317"/>
      <c r="Y56" s="326"/>
      <c r="Z56" s="326"/>
      <c r="AA56" s="326"/>
      <c r="AB56" s="326"/>
      <c r="AC56" s="326"/>
      <c r="AD56" s="326"/>
      <c r="AE56" s="185"/>
      <c r="AF56" s="225"/>
      <c r="AG56" s="222" t="s">
        <v>68</v>
      </c>
      <c r="AH56" s="222" t="s">
        <v>69</v>
      </c>
      <c r="AI56" s="222" t="s">
        <v>70</v>
      </c>
      <c r="AJ56" s="222" t="s">
        <v>71</v>
      </c>
      <c r="AK56" s="222" t="s">
        <v>72</v>
      </c>
      <c r="AL56" s="222" t="s">
        <v>73</v>
      </c>
      <c r="AM56" s="222" t="s">
        <v>74</v>
      </c>
      <c r="AN56" s="222" t="s">
        <v>75</v>
      </c>
      <c r="AO56" s="222" t="s">
        <v>76</v>
      </c>
      <c r="AP56" s="222" t="s">
        <v>77</v>
      </c>
      <c r="AQ56" s="222" t="s">
        <v>29</v>
      </c>
      <c r="AR56" s="222" t="s">
        <v>78</v>
      </c>
      <c r="AS56" s="222" t="s">
        <v>79</v>
      </c>
      <c r="AT56" s="222" t="s">
        <v>33</v>
      </c>
      <c r="AU56" s="222" t="s">
        <v>35</v>
      </c>
      <c r="AV56" s="223" t="s">
        <v>36</v>
      </c>
      <c r="AW56" s="153"/>
      <c r="AX56" s="226" t="s">
        <v>80</v>
      </c>
      <c r="AY56" s="226" t="s">
        <v>81</v>
      </c>
      <c r="AZ56" s="226" t="s">
        <v>80</v>
      </c>
      <c r="BA56" s="226" t="s">
        <v>81</v>
      </c>
      <c r="BB56" s="226" t="s">
        <v>80</v>
      </c>
      <c r="BC56" s="226" t="s">
        <v>81</v>
      </c>
      <c r="BD56" s="226" t="s">
        <v>80</v>
      </c>
      <c r="BE56" s="226" t="s">
        <v>81</v>
      </c>
      <c r="BF56" s="226" t="s">
        <v>80</v>
      </c>
      <c r="BG56" s="226" t="s">
        <v>81</v>
      </c>
      <c r="BH56" s="226" t="s">
        <v>80</v>
      </c>
      <c r="BI56" s="226" t="s">
        <v>81</v>
      </c>
      <c r="BJ56" s="226" t="s">
        <v>80</v>
      </c>
      <c r="BK56" s="227" t="s">
        <v>81</v>
      </c>
      <c r="BL56" s="153"/>
      <c r="BM56" s="228" t="s">
        <v>82</v>
      </c>
      <c r="BN56" s="228" t="s">
        <v>83</v>
      </c>
      <c r="BO56" s="228" t="s">
        <v>84</v>
      </c>
      <c r="BP56" s="228" t="s">
        <v>85</v>
      </c>
      <c r="BQ56" s="228" t="s">
        <v>86</v>
      </c>
      <c r="BR56" s="228" t="s">
        <v>87</v>
      </c>
      <c r="BS56" s="229" t="s">
        <v>88</v>
      </c>
      <c r="BT56" s="327"/>
      <c r="BU56" s="327"/>
    </row>
    <row r="57" ht="44.25" customHeight="1">
      <c r="A57" s="328"/>
      <c r="B57" s="49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157"/>
      <c r="X57" s="329"/>
      <c r="Y57" s="222" t="s">
        <v>62</v>
      </c>
      <c r="Z57" s="222" t="s">
        <v>63</v>
      </c>
      <c r="AA57" s="223" t="s">
        <v>64</v>
      </c>
      <c r="AB57" s="224"/>
      <c r="AC57" s="222" t="s">
        <v>65</v>
      </c>
      <c r="AD57" s="222" t="s">
        <v>66</v>
      </c>
      <c r="AE57" s="223" t="s">
        <v>67</v>
      </c>
      <c r="AF57" s="225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48"/>
      <c r="AW57" s="153"/>
      <c r="AX57" s="239"/>
      <c r="AY57" s="240"/>
      <c r="AZ57" s="239"/>
      <c r="BA57" s="240"/>
      <c r="BB57" s="239"/>
      <c r="BC57" s="240"/>
      <c r="BD57" s="239"/>
      <c r="BE57" s="240"/>
      <c r="BF57" s="239"/>
      <c r="BG57" s="240"/>
      <c r="BH57" s="239"/>
      <c r="BI57" s="240"/>
      <c r="BJ57" s="239"/>
      <c r="BK57" s="241"/>
      <c r="BL57" s="153"/>
      <c r="BM57" s="237"/>
      <c r="BN57" s="237"/>
      <c r="BO57" s="237"/>
      <c r="BP57" s="237"/>
      <c r="BQ57" s="237"/>
      <c r="BR57" s="237"/>
      <c r="BS57" s="48"/>
      <c r="BT57" s="124"/>
      <c r="BU57" s="124"/>
    </row>
    <row r="58" ht="73.5" customHeight="1">
      <c r="A58" s="125"/>
      <c r="B58" s="330"/>
      <c r="C58" s="331" t="s">
        <v>90</v>
      </c>
      <c r="D58" s="190"/>
      <c r="E58" s="332" t="s">
        <v>91</v>
      </c>
      <c r="F58" s="332" t="s">
        <v>92</v>
      </c>
      <c r="G58" s="332" t="s">
        <v>93</v>
      </c>
      <c r="H58" s="245" t="s">
        <v>94</v>
      </c>
      <c r="I58" s="246" t="s">
        <v>95</v>
      </c>
      <c r="J58" s="247" t="s">
        <v>96</v>
      </c>
      <c r="K58" s="248" t="s">
        <v>97</v>
      </c>
      <c r="L58" s="249" t="s">
        <v>98</v>
      </c>
      <c r="M58" s="250" t="s">
        <v>99</v>
      </c>
      <c r="N58" s="251" t="s">
        <v>100</v>
      </c>
      <c r="O58" s="252" t="s">
        <v>101</v>
      </c>
      <c r="P58" s="253" t="s">
        <v>102</v>
      </c>
      <c r="Q58" s="254" t="s">
        <v>103</v>
      </c>
      <c r="R58" s="255" t="s">
        <v>104</v>
      </c>
      <c r="S58" s="256" t="s">
        <v>105</v>
      </c>
      <c r="T58" s="257" t="s">
        <v>106</v>
      </c>
      <c r="U58" s="258" t="s">
        <v>107</v>
      </c>
      <c r="V58" s="259" t="s">
        <v>108</v>
      </c>
      <c r="W58" s="252" t="s">
        <v>109</v>
      </c>
      <c r="X58" s="282"/>
      <c r="Y58" s="239"/>
      <c r="Z58" s="239"/>
      <c r="AA58" s="51"/>
      <c r="AB58" s="238"/>
      <c r="AC58" s="239"/>
      <c r="AD58" s="239"/>
      <c r="AE58" s="51"/>
      <c r="AF58" s="225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51"/>
      <c r="AW58" s="153"/>
      <c r="AX58" s="261" t="s">
        <v>110</v>
      </c>
      <c r="AY58" s="32"/>
      <c r="AZ58" s="261" t="s">
        <v>68</v>
      </c>
      <c r="BA58" s="32"/>
      <c r="BB58" s="261" t="s">
        <v>69</v>
      </c>
      <c r="BC58" s="32"/>
      <c r="BD58" s="261" t="s">
        <v>70</v>
      </c>
      <c r="BE58" s="32"/>
      <c r="BF58" s="261" t="s">
        <v>71</v>
      </c>
      <c r="BG58" s="32"/>
      <c r="BH58" s="261" t="s">
        <v>72</v>
      </c>
      <c r="BI58" s="32"/>
      <c r="BJ58" s="261" t="s">
        <v>73</v>
      </c>
      <c r="BK58" s="32"/>
      <c r="BL58" s="153"/>
      <c r="BM58" s="239"/>
      <c r="BN58" s="239"/>
      <c r="BO58" s="239"/>
      <c r="BP58" s="239"/>
      <c r="BQ58" s="239"/>
      <c r="BR58" s="239"/>
      <c r="BS58" s="51"/>
      <c r="BT58" s="124"/>
      <c r="BU58" s="124"/>
    </row>
    <row r="59" ht="27.75" customHeight="1">
      <c r="A59" s="125"/>
      <c r="B59" s="263" t="s">
        <v>192</v>
      </c>
      <c r="C59" s="263" t="s">
        <v>193</v>
      </c>
      <c r="D59" s="264" t="s">
        <v>194</v>
      </c>
      <c r="E59" s="265"/>
      <c r="F59" s="266">
        <v>1.0</v>
      </c>
      <c r="G59" s="267">
        <v>120.0</v>
      </c>
      <c r="H59" s="268"/>
      <c r="I59" s="269"/>
      <c r="J59" s="270"/>
      <c r="K59" s="271"/>
      <c r="L59" s="249"/>
      <c r="M59" s="272"/>
      <c r="N59" s="273"/>
      <c r="O59" s="274"/>
      <c r="P59" s="275"/>
      <c r="Q59" s="276"/>
      <c r="R59" s="277"/>
      <c r="S59" s="278"/>
      <c r="T59" s="279"/>
      <c r="U59" s="280"/>
      <c r="V59" s="281"/>
      <c r="W59" s="274"/>
      <c r="X59" s="282"/>
      <c r="Y59" s="283">
        <f t="shared" ref="Y59:Y64" si="23">H59+I59+J59+K59+M59+N59+O59+P59+Q59+R59+S59+T59+U59+V59+W59+L59</f>
        <v>0</v>
      </c>
      <c r="Z59" s="283">
        <f t="shared" ref="Z59:Z64" si="24">Y59*F59</f>
        <v>0</v>
      </c>
      <c r="AA59" s="284">
        <f t="shared" ref="AA59:AA64" si="25">G59*Y59</f>
        <v>0</v>
      </c>
      <c r="AB59" s="238"/>
      <c r="AC59" s="285">
        <v>2.5</v>
      </c>
      <c r="AD59" s="286">
        <f t="shared" ref="AD59:AD64" si="26">AC59*Y59</f>
        <v>0</v>
      </c>
      <c r="AE59" s="287">
        <f t="shared" ref="AE59:AE64" si="27">AG59*0.26+AH59*0.32+AI59*0.36+AJ59*0.42+AK59*0.5+AL59*0.52+AM59*0.62+AN59*0.68+AO59*0.85+AP59*0.85+AR59*0.13+AT59*0.154+AV59*0.208+AZ59*0.04+BA59*0.04+BB59*0.06+BC59*0.09+BD59*0.07+BE59*0.11+BF59*0.08+BG59*0.19+BH59*0.09+BI59*0.22+BJ59*0.1+BK59*0.18</f>
        <v>0</v>
      </c>
      <c r="AF59" s="288"/>
      <c r="AG59" s="289"/>
      <c r="AH59" s="289"/>
      <c r="AI59" s="289"/>
      <c r="AJ59" s="289"/>
      <c r="AK59" s="289"/>
      <c r="AL59" s="289"/>
      <c r="AM59" s="289">
        <f>1*Y59</f>
        <v>0</v>
      </c>
      <c r="AN59" s="289"/>
      <c r="AO59" s="289"/>
      <c r="AP59" s="289"/>
      <c r="AQ59" s="289"/>
      <c r="AR59" s="289"/>
      <c r="AS59" s="289"/>
      <c r="AT59" s="289"/>
      <c r="AU59" s="289"/>
      <c r="AV59" s="289"/>
      <c r="AW59" s="291"/>
      <c r="AX59" s="289"/>
      <c r="AY59" s="289"/>
      <c r="AZ59" s="289"/>
      <c r="BA59" s="289"/>
      <c r="BB59" s="289"/>
      <c r="BC59" s="289">
        <f>2*Y59</f>
        <v>0</v>
      </c>
      <c r="BD59" s="289"/>
      <c r="BE59" s="289">
        <f>4*Y59</f>
        <v>0</v>
      </c>
      <c r="BF59" s="289"/>
      <c r="BG59" s="289"/>
      <c r="BH59" s="289"/>
      <c r="BI59" s="289"/>
      <c r="BJ59" s="289"/>
      <c r="BK59" s="289"/>
      <c r="BL59" s="291"/>
      <c r="BM59" s="289"/>
      <c r="BN59" s="294"/>
      <c r="BO59" s="294"/>
      <c r="BP59" s="294"/>
      <c r="BQ59" s="294"/>
      <c r="BR59" s="294"/>
      <c r="BS59" s="289">
        <f>1*Y59</f>
        <v>0</v>
      </c>
      <c r="BT59" s="124"/>
      <c r="BU59" s="124"/>
    </row>
    <row r="60" ht="28.5" customHeight="1">
      <c r="A60" s="125"/>
      <c r="B60" s="263" t="s">
        <v>195</v>
      </c>
      <c r="C60" s="263" t="s">
        <v>193</v>
      </c>
      <c r="D60" s="264" t="s">
        <v>196</v>
      </c>
      <c r="E60" s="265"/>
      <c r="F60" s="266">
        <v>2.0</v>
      </c>
      <c r="G60" s="267">
        <v>153.4</v>
      </c>
      <c r="H60" s="268"/>
      <c r="I60" s="269"/>
      <c r="J60" s="270"/>
      <c r="K60" s="271"/>
      <c r="L60" s="249"/>
      <c r="M60" s="272"/>
      <c r="N60" s="273"/>
      <c r="O60" s="274"/>
      <c r="P60" s="275"/>
      <c r="Q60" s="276"/>
      <c r="R60" s="333"/>
      <c r="S60" s="278"/>
      <c r="T60" s="279"/>
      <c r="U60" s="280"/>
      <c r="V60" s="281"/>
      <c r="W60" s="274"/>
      <c r="X60" s="282"/>
      <c r="Y60" s="283">
        <f t="shared" si="23"/>
        <v>0</v>
      </c>
      <c r="Z60" s="283">
        <f t="shared" si="24"/>
        <v>0</v>
      </c>
      <c r="AA60" s="284">
        <f t="shared" si="25"/>
        <v>0</v>
      </c>
      <c r="AB60" s="238"/>
      <c r="AC60" s="285">
        <v>3.0</v>
      </c>
      <c r="AD60" s="286">
        <f t="shared" si="26"/>
        <v>0</v>
      </c>
      <c r="AE60" s="287">
        <f t="shared" si="27"/>
        <v>0</v>
      </c>
      <c r="AF60" s="288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91"/>
      <c r="AX60" s="289"/>
      <c r="AY60" s="289"/>
      <c r="AZ60" s="289"/>
      <c r="BA60" s="289">
        <f>1*Y60</f>
        <v>0</v>
      </c>
      <c r="BB60" s="289"/>
      <c r="BC60" s="289">
        <f>12*Y60</f>
        <v>0</v>
      </c>
      <c r="BD60" s="289"/>
      <c r="BE60" s="289">
        <f>3*Y60</f>
        <v>0</v>
      </c>
      <c r="BF60" s="289"/>
      <c r="BG60" s="289"/>
      <c r="BH60" s="289"/>
      <c r="BI60" s="289"/>
      <c r="BJ60" s="289"/>
      <c r="BK60" s="289"/>
      <c r="BL60" s="291"/>
      <c r="BM60" s="289"/>
      <c r="BN60" s="294"/>
      <c r="BO60" s="294"/>
      <c r="BP60" s="294"/>
      <c r="BQ60" s="294"/>
      <c r="BR60" s="294"/>
      <c r="BS60" s="289">
        <f t="shared" ref="BS60:BS61" si="28">2*Y60</f>
        <v>0</v>
      </c>
      <c r="BT60" s="124"/>
      <c r="BU60" s="124"/>
    </row>
    <row r="61" ht="28.5" customHeight="1">
      <c r="A61" s="125"/>
      <c r="B61" s="263" t="s">
        <v>197</v>
      </c>
      <c r="C61" s="263" t="s">
        <v>193</v>
      </c>
      <c r="D61" s="264" t="s">
        <v>198</v>
      </c>
      <c r="E61" s="265"/>
      <c r="F61" s="266">
        <v>2.0</v>
      </c>
      <c r="G61" s="267">
        <v>186.2</v>
      </c>
      <c r="H61" s="268"/>
      <c r="I61" s="269"/>
      <c r="J61" s="270"/>
      <c r="K61" s="271"/>
      <c r="L61" s="249"/>
      <c r="M61" s="272"/>
      <c r="N61" s="273"/>
      <c r="O61" s="274"/>
      <c r="P61" s="275"/>
      <c r="Q61" s="276"/>
      <c r="R61" s="277"/>
      <c r="S61" s="278"/>
      <c r="T61" s="279"/>
      <c r="U61" s="280"/>
      <c r="V61" s="281"/>
      <c r="W61" s="274"/>
      <c r="X61" s="282"/>
      <c r="Y61" s="283">
        <f t="shared" si="23"/>
        <v>0</v>
      </c>
      <c r="Z61" s="283">
        <f t="shared" si="24"/>
        <v>0</v>
      </c>
      <c r="AA61" s="284">
        <f t="shared" si="25"/>
        <v>0</v>
      </c>
      <c r="AB61" s="238"/>
      <c r="AC61" s="285">
        <v>4.3</v>
      </c>
      <c r="AD61" s="286">
        <f t="shared" si="26"/>
        <v>0</v>
      </c>
      <c r="AE61" s="287">
        <f t="shared" si="27"/>
        <v>0</v>
      </c>
      <c r="AF61" s="288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91"/>
      <c r="AX61" s="289"/>
      <c r="AY61" s="289"/>
      <c r="AZ61" s="289"/>
      <c r="BA61" s="289"/>
      <c r="BB61" s="289"/>
      <c r="BC61" s="289">
        <f t="shared" ref="BC61:BC62" si="29">1*Y61</f>
        <v>0</v>
      </c>
      <c r="BD61" s="289"/>
      <c r="BE61" s="289">
        <f>17*Y61</f>
        <v>0</v>
      </c>
      <c r="BF61" s="289"/>
      <c r="BG61" s="289"/>
      <c r="BH61" s="289"/>
      <c r="BI61" s="289"/>
      <c r="BJ61" s="289"/>
      <c r="BK61" s="289"/>
      <c r="BL61" s="291"/>
      <c r="BM61" s="289"/>
      <c r="BN61" s="294"/>
      <c r="BO61" s="294"/>
      <c r="BP61" s="294"/>
      <c r="BQ61" s="294"/>
      <c r="BR61" s="294"/>
      <c r="BS61" s="289">
        <f t="shared" si="28"/>
        <v>0</v>
      </c>
      <c r="BT61" s="124"/>
      <c r="BU61" s="124"/>
    </row>
    <row r="62" ht="28.5" customHeight="1">
      <c r="A62" s="125"/>
      <c r="B62" s="263" t="s">
        <v>199</v>
      </c>
      <c r="C62" s="263" t="s">
        <v>193</v>
      </c>
      <c r="D62" s="264" t="s">
        <v>200</v>
      </c>
      <c r="E62" s="265"/>
      <c r="F62" s="266">
        <v>2.0</v>
      </c>
      <c r="G62" s="267">
        <v>95.0</v>
      </c>
      <c r="H62" s="268"/>
      <c r="I62" s="269"/>
      <c r="J62" s="270"/>
      <c r="K62" s="271"/>
      <c r="L62" s="249"/>
      <c r="M62" s="272"/>
      <c r="N62" s="273"/>
      <c r="O62" s="274"/>
      <c r="P62" s="275"/>
      <c r="Q62" s="276"/>
      <c r="R62" s="277"/>
      <c r="S62" s="278"/>
      <c r="T62" s="279"/>
      <c r="U62" s="280"/>
      <c r="V62" s="281"/>
      <c r="W62" s="274"/>
      <c r="X62" s="282"/>
      <c r="Y62" s="283">
        <f t="shared" si="23"/>
        <v>0</v>
      </c>
      <c r="Z62" s="283">
        <f t="shared" si="24"/>
        <v>0</v>
      </c>
      <c r="AA62" s="284">
        <f t="shared" si="25"/>
        <v>0</v>
      </c>
      <c r="AB62" s="238"/>
      <c r="AC62" s="285">
        <v>2.5</v>
      </c>
      <c r="AD62" s="286">
        <f t="shared" si="26"/>
        <v>0</v>
      </c>
      <c r="AE62" s="287">
        <f t="shared" si="27"/>
        <v>0</v>
      </c>
      <c r="AF62" s="288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91"/>
      <c r="AX62" s="289"/>
      <c r="AY62" s="289"/>
      <c r="AZ62" s="289"/>
      <c r="BA62" s="289"/>
      <c r="BB62" s="289"/>
      <c r="BC62" s="289">
        <f t="shared" si="29"/>
        <v>0</v>
      </c>
      <c r="BD62" s="289"/>
      <c r="BE62" s="289">
        <f>12*Y62</f>
        <v>0</v>
      </c>
      <c r="BF62" s="289"/>
      <c r="BG62" s="289"/>
      <c r="BH62" s="289"/>
      <c r="BI62" s="289"/>
      <c r="BJ62" s="289"/>
      <c r="BK62" s="289"/>
      <c r="BL62" s="291"/>
      <c r="BM62" s="289"/>
      <c r="BN62" s="294"/>
      <c r="BO62" s="294"/>
      <c r="BP62" s="294"/>
      <c r="BQ62" s="289">
        <f>2*Y62</f>
        <v>0</v>
      </c>
      <c r="BR62" s="294"/>
      <c r="BS62" s="294"/>
      <c r="BT62" s="124"/>
      <c r="BU62" s="124"/>
    </row>
    <row r="63" ht="28.5" customHeight="1">
      <c r="A63" s="125"/>
      <c r="B63" s="263" t="s">
        <v>201</v>
      </c>
      <c r="C63" s="263" t="s">
        <v>193</v>
      </c>
      <c r="D63" s="264" t="s">
        <v>202</v>
      </c>
      <c r="E63" s="265"/>
      <c r="F63" s="266">
        <v>10.0</v>
      </c>
      <c r="G63" s="267">
        <v>150.1</v>
      </c>
      <c r="H63" s="268"/>
      <c r="I63" s="269"/>
      <c r="J63" s="270"/>
      <c r="K63" s="271"/>
      <c r="L63" s="249"/>
      <c r="M63" s="272"/>
      <c r="N63" s="273"/>
      <c r="O63" s="274"/>
      <c r="P63" s="275"/>
      <c r="Q63" s="276"/>
      <c r="R63" s="277"/>
      <c r="S63" s="278"/>
      <c r="T63" s="279"/>
      <c r="U63" s="280"/>
      <c r="V63" s="296"/>
      <c r="W63" s="297"/>
      <c r="X63" s="282"/>
      <c r="Y63" s="283">
        <f t="shared" si="23"/>
        <v>0</v>
      </c>
      <c r="Z63" s="283">
        <f t="shared" si="24"/>
        <v>0</v>
      </c>
      <c r="AA63" s="284">
        <f t="shared" si="25"/>
        <v>0</v>
      </c>
      <c r="AB63" s="238"/>
      <c r="AC63" s="285">
        <v>2.8</v>
      </c>
      <c r="AD63" s="286">
        <f t="shared" si="26"/>
        <v>0</v>
      </c>
      <c r="AE63" s="287">
        <f t="shared" si="27"/>
        <v>0</v>
      </c>
      <c r="AF63" s="288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91"/>
      <c r="AX63" s="289"/>
      <c r="AY63" s="289"/>
      <c r="AZ63" s="289"/>
      <c r="BA63" s="289"/>
      <c r="BB63" s="289"/>
      <c r="BC63" s="289">
        <f>33*Y63</f>
        <v>0</v>
      </c>
      <c r="BD63" s="289"/>
      <c r="BE63" s="289">
        <f>4*Y63</f>
        <v>0</v>
      </c>
      <c r="BF63" s="289"/>
      <c r="BG63" s="289"/>
      <c r="BH63" s="289"/>
      <c r="BI63" s="289"/>
      <c r="BJ63" s="289"/>
      <c r="BK63" s="289"/>
      <c r="BL63" s="291"/>
      <c r="BM63" s="289"/>
      <c r="BN63" s="334"/>
      <c r="BO63" s="289">
        <f t="shared" ref="BO63:BO64" si="31">10*Y63</f>
        <v>0</v>
      </c>
      <c r="BP63" s="294"/>
      <c r="BQ63" s="294"/>
      <c r="BR63" s="294"/>
      <c r="BS63" s="294"/>
      <c r="BT63" s="124"/>
      <c r="BU63" s="124"/>
    </row>
    <row r="64" ht="28.5" customHeight="1">
      <c r="A64" s="125"/>
      <c r="B64" s="263" t="s">
        <v>203</v>
      </c>
      <c r="C64" s="263" t="s">
        <v>193</v>
      </c>
      <c r="D64" s="293" t="s">
        <v>204</v>
      </c>
      <c r="E64" s="293"/>
      <c r="F64" s="266">
        <f t="shared" ref="F64:G64" si="30">SUM(F59:F63)</f>
        <v>17</v>
      </c>
      <c r="G64" s="266">
        <f t="shared" si="30"/>
        <v>704.7</v>
      </c>
      <c r="H64" s="268"/>
      <c r="I64" s="269"/>
      <c r="J64" s="270"/>
      <c r="K64" s="271"/>
      <c r="L64" s="249"/>
      <c r="M64" s="272"/>
      <c r="N64" s="273"/>
      <c r="O64" s="274"/>
      <c r="P64" s="275"/>
      <c r="Q64" s="276"/>
      <c r="R64" s="305"/>
      <c r="S64" s="278"/>
      <c r="T64" s="279"/>
      <c r="U64" s="280"/>
      <c r="V64" s="296"/>
      <c r="W64" s="300"/>
      <c r="X64" s="282"/>
      <c r="Y64" s="283">
        <f t="shared" si="23"/>
        <v>0</v>
      </c>
      <c r="Z64" s="283">
        <f t="shared" si="24"/>
        <v>0</v>
      </c>
      <c r="AA64" s="284">
        <f t="shared" si="25"/>
        <v>0</v>
      </c>
      <c r="AB64" s="260"/>
      <c r="AC64" s="285">
        <f>SUM(AC60:AC63)</f>
        <v>12.6</v>
      </c>
      <c r="AD64" s="286">
        <f t="shared" si="26"/>
        <v>0</v>
      </c>
      <c r="AE64" s="287">
        <f t="shared" si="27"/>
        <v>0</v>
      </c>
      <c r="AF64" s="288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91"/>
      <c r="AX64" s="289"/>
      <c r="AY64" s="289"/>
      <c r="AZ64" s="289"/>
      <c r="BA64" s="289">
        <f>1*Y64</f>
        <v>0</v>
      </c>
      <c r="BB64" s="289"/>
      <c r="BC64" s="289">
        <f>49*Y64</f>
        <v>0</v>
      </c>
      <c r="BD64" s="289"/>
      <c r="BE64" s="289">
        <f>40*Y64</f>
        <v>0</v>
      </c>
      <c r="BF64" s="289"/>
      <c r="BG64" s="289"/>
      <c r="BH64" s="289"/>
      <c r="BI64" s="289"/>
      <c r="BJ64" s="289"/>
      <c r="BK64" s="289"/>
      <c r="BL64" s="291"/>
      <c r="BM64" s="289"/>
      <c r="BN64" s="294"/>
      <c r="BO64" s="289">
        <f t="shared" si="31"/>
        <v>0</v>
      </c>
      <c r="BP64" s="294"/>
      <c r="BQ64" s="289">
        <f>2*Y64</f>
        <v>0</v>
      </c>
      <c r="BR64" s="294"/>
      <c r="BS64" s="289">
        <f>5*Y64</f>
        <v>0</v>
      </c>
      <c r="BT64" s="124"/>
      <c r="BU64" s="124"/>
    </row>
    <row r="65" ht="13.5" customHeight="1">
      <c r="A65" s="125"/>
      <c r="B65" s="175"/>
      <c r="C65" s="175"/>
      <c r="D65" s="109"/>
      <c r="E65" s="109"/>
      <c r="F65" s="335"/>
      <c r="G65" s="336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3"/>
      <c r="S65" s="182"/>
      <c r="T65" s="182"/>
      <c r="U65" s="182"/>
      <c r="V65" s="337"/>
      <c r="W65" s="181"/>
      <c r="X65" s="282"/>
      <c r="Y65" s="338"/>
      <c r="Z65" s="338"/>
      <c r="AA65" s="338"/>
      <c r="AB65" s="339"/>
      <c r="AC65" s="338"/>
      <c r="AD65" s="340"/>
      <c r="AE65" s="288"/>
      <c r="AF65" s="28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8"/>
      <c r="AZ65" s="338"/>
      <c r="BA65" s="338"/>
      <c r="BB65" s="338"/>
      <c r="BC65" s="338"/>
      <c r="BD65" s="338"/>
      <c r="BE65" s="338"/>
      <c r="BF65" s="338"/>
      <c r="BG65" s="338"/>
      <c r="BH65" s="338"/>
      <c r="BI65" s="338"/>
      <c r="BJ65" s="338"/>
      <c r="BK65" s="338"/>
      <c r="BL65" s="291"/>
      <c r="BM65" s="338"/>
      <c r="BN65" s="341"/>
      <c r="BO65" s="341"/>
      <c r="BP65" s="341"/>
      <c r="BQ65" s="341"/>
      <c r="BR65" s="341"/>
      <c r="BS65" s="341"/>
      <c r="BT65" s="124"/>
      <c r="BU65" s="124"/>
    </row>
    <row r="66" ht="46.5" customHeight="1">
      <c r="A66" s="125"/>
      <c r="B66" s="342" t="s">
        <v>205</v>
      </c>
      <c r="C66" s="343"/>
      <c r="D66" s="344" t="s">
        <v>206</v>
      </c>
      <c r="E66" s="345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7"/>
      <c r="X66" s="317"/>
      <c r="Y66" s="195"/>
      <c r="Z66" s="195"/>
      <c r="AA66" s="318"/>
      <c r="AB66" s="319"/>
      <c r="AC66" s="195"/>
      <c r="AD66" s="195"/>
      <c r="AE66" s="318"/>
      <c r="AF66" s="225"/>
      <c r="AG66" s="348" t="s">
        <v>57</v>
      </c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2"/>
      <c r="AW66" s="153"/>
      <c r="AX66" s="349"/>
      <c r="AY66" s="350"/>
      <c r="AZ66" s="351" t="s">
        <v>58</v>
      </c>
      <c r="BA66" s="352"/>
      <c r="BB66" s="352"/>
      <c r="BC66" s="352"/>
      <c r="BD66" s="352"/>
      <c r="BE66" s="352"/>
      <c r="BF66" s="352"/>
      <c r="BG66" s="352"/>
      <c r="BH66" s="352"/>
      <c r="BI66" s="352"/>
      <c r="BJ66" s="352"/>
      <c r="BK66" s="353"/>
      <c r="BL66" s="153"/>
      <c r="BM66" s="348" t="s">
        <v>59</v>
      </c>
      <c r="BN66" s="31"/>
      <c r="BO66" s="31"/>
      <c r="BP66" s="31"/>
      <c r="BQ66" s="31"/>
      <c r="BR66" s="31"/>
      <c r="BS66" s="32"/>
      <c r="BT66" s="124"/>
      <c r="BU66" s="124"/>
    </row>
    <row r="67" ht="13.5" customHeight="1">
      <c r="A67" s="125"/>
      <c r="B67" s="200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114"/>
      <c r="X67" s="354"/>
      <c r="Y67" s="326"/>
      <c r="Z67" s="326"/>
      <c r="AA67" s="326"/>
      <c r="AB67" s="326"/>
      <c r="AC67" s="326"/>
      <c r="AD67" s="326"/>
      <c r="AE67" s="185"/>
      <c r="AF67" s="225"/>
      <c r="AG67" s="222" t="s">
        <v>68</v>
      </c>
      <c r="AH67" s="222" t="s">
        <v>69</v>
      </c>
      <c r="AI67" s="222" t="s">
        <v>70</v>
      </c>
      <c r="AJ67" s="222" t="s">
        <v>71</v>
      </c>
      <c r="AK67" s="222" t="s">
        <v>72</v>
      </c>
      <c r="AL67" s="222" t="s">
        <v>73</v>
      </c>
      <c r="AM67" s="222" t="s">
        <v>74</v>
      </c>
      <c r="AN67" s="222" t="s">
        <v>75</v>
      </c>
      <c r="AO67" s="222" t="s">
        <v>76</v>
      </c>
      <c r="AP67" s="222" t="s">
        <v>77</v>
      </c>
      <c r="AQ67" s="222" t="s">
        <v>29</v>
      </c>
      <c r="AR67" s="222" t="s">
        <v>78</v>
      </c>
      <c r="AS67" s="222" t="s">
        <v>79</v>
      </c>
      <c r="AT67" s="222" t="s">
        <v>33</v>
      </c>
      <c r="AU67" s="222" t="s">
        <v>35</v>
      </c>
      <c r="AV67" s="223" t="s">
        <v>36</v>
      </c>
      <c r="AW67" s="153"/>
      <c r="AX67" s="226" t="s">
        <v>80</v>
      </c>
      <c r="AY67" s="226" t="s">
        <v>81</v>
      </c>
      <c r="AZ67" s="226" t="s">
        <v>80</v>
      </c>
      <c r="BA67" s="226" t="s">
        <v>81</v>
      </c>
      <c r="BB67" s="226" t="s">
        <v>80</v>
      </c>
      <c r="BC67" s="226" t="s">
        <v>81</v>
      </c>
      <c r="BD67" s="226" t="s">
        <v>80</v>
      </c>
      <c r="BE67" s="226" t="s">
        <v>81</v>
      </c>
      <c r="BF67" s="226" t="s">
        <v>80</v>
      </c>
      <c r="BG67" s="226" t="s">
        <v>81</v>
      </c>
      <c r="BH67" s="226" t="s">
        <v>80</v>
      </c>
      <c r="BI67" s="226" t="s">
        <v>81</v>
      </c>
      <c r="BJ67" s="226" t="s">
        <v>80</v>
      </c>
      <c r="BK67" s="227" t="s">
        <v>81</v>
      </c>
      <c r="BL67" s="153"/>
      <c r="BM67" s="228" t="s">
        <v>82</v>
      </c>
      <c r="BN67" s="228" t="s">
        <v>83</v>
      </c>
      <c r="BO67" s="228" t="s">
        <v>84</v>
      </c>
      <c r="BP67" s="228" t="s">
        <v>85</v>
      </c>
      <c r="BQ67" s="228" t="s">
        <v>86</v>
      </c>
      <c r="BR67" s="228" t="s">
        <v>87</v>
      </c>
      <c r="BS67" s="229" t="s">
        <v>88</v>
      </c>
      <c r="BT67" s="124"/>
      <c r="BU67" s="124"/>
    </row>
    <row r="68" ht="45.0" customHeight="1">
      <c r="A68" s="125"/>
      <c r="B68" s="4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157"/>
      <c r="X68" s="355"/>
      <c r="Y68" s="222" t="s">
        <v>62</v>
      </c>
      <c r="Z68" s="222" t="s">
        <v>63</v>
      </c>
      <c r="AA68" s="223" t="s">
        <v>64</v>
      </c>
      <c r="AB68" s="224"/>
      <c r="AC68" s="222" t="s">
        <v>65</v>
      </c>
      <c r="AD68" s="222" t="s">
        <v>66</v>
      </c>
      <c r="AE68" s="223" t="s">
        <v>67</v>
      </c>
      <c r="AF68" s="225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48"/>
      <c r="AW68" s="153"/>
      <c r="AX68" s="239"/>
      <c r="AY68" s="240"/>
      <c r="AZ68" s="239"/>
      <c r="BA68" s="240"/>
      <c r="BB68" s="239"/>
      <c r="BC68" s="240"/>
      <c r="BD68" s="239"/>
      <c r="BE68" s="240"/>
      <c r="BF68" s="239"/>
      <c r="BG68" s="240"/>
      <c r="BH68" s="239"/>
      <c r="BI68" s="240"/>
      <c r="BJ68" s="239"/>
      <c r="BK68" s="241"/>
      <c r="BL68" s="153"/>
      <c r="BM68" s="237"/>
      <c r="BN68" s="237"/>
      <c r="BO68" s="237"/>
      <c r="BP68" s="237"/>
      <c r="BQ68" s="237"/>
      <c r="BR68" s="237"/>
      <c r="BS68" s="48"/>
      <c r="BT68" s="124"/>
      <c r="BU68" s="124"/>
    </row>
    <row r="69" ht="68.25" customHeight="1">
      <c r="A69" s="125"/>
      <c r="B69" s="330"/>
      <c r="C69" s="331" t="s">
        <v>90</v>
      </c>
      <c r="D69" s="190"/>
      <c r="E69" s="332" t="s">
        <v>91</v>
      </c>
      <c r="F69" s="332" t="s">
        <v>92</v>
      </c>
      <c r="G69" s="332" t="s">
        <v>93</v>
      </c>
      <c r="H69" s="245" t="s">
        <v>94</v>
      </c>
      <c r="I69" s="246" t="s">
        <v>95</v>
      </c>
      <c r="J69" s="247" t="s">
        <v>96</v>
      </c>
      <c r="K69" s="248" t="s">
        <v>97</v>
      </c>
      <c r="L69" s="249" t="s">
        <v>98</v>
      </c>
      <c r="M69" s="250" t="s">
        <v>99</v>
      </c>
      <c r="N69" s="251" t="s">
        <v>100</v>
      </c>
      <c r="O69" s="252" t="s">
        <v>101</v>
      </c>
      <c r="P69" s="253" t="s">
        <v>102</v>
      </c>
      <c r="Q69" s="254" t="s">
        <v>103</v>
      </c>
      <c r="R69" s="255" t="s">
        <v>104</v>
      </c>
      <c r="S69" s="256" t="s">
        <v>105</v>
      </c>
      <c r="T69" s="257" t="s">
        <v>106</v>
      </c>
      <c r="U69" s="258" t="s">
        <v>107</v>
      </c>
      <c r="V69" s="259" t="s">
        <v>108</v>
      </c>
      <c r="W69" s="252" t="s">
        <v>109</v>
      </c>
      <c r="X69" s="109"/>
      <c r="Y69" s="239"/>
      <c r="Z69" s="239"/>
      <c r="AA69" s="51"/>
      <c r="AB69" s="238"/>
      <c r="AC69" s="239"/>
      <c r="AD69" s="239"/>
      <c r="AE69" s="51"/>
      <c r="AF69" s="225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51"/>
      <c r="AW69" s="153"/>
      <c r="AX69" s="261" t="s">
        <v>110</v>
      </c>
      <c r="AY69" s="32"/>
      <c r="AZ69" s="261" t="s">
        <v>68</v>
      </c>
      <c r="BA69" s="32"/>
      <c r="BB69" s="261" t="s">
        <v>69</v>
      </c>
      <c r="BC69" s="32"/>
      <c r="BD69" s="261" t="s">
        <v>70</v>
      </c>
      <c r="BE69" s="32"/>
      <c r="BF69" s="261" t="s">
        <v>71</v>
      </c>
      <c r="BG69" s="32"/>
      <c r="BH69" s="261" t="s">
        <v>72</v>
      </c>
      <c r="BI69" s="32"/>
      <c r="BJ69" s="261" t="s">
        <v>73</v>
      </c>
      <c r="BK69" s="32"/>
      <c r="BL69" s="153"/>
      <c r="BM69" s="239"/>
      <c r="BN69" s="239"/>
      <c r="BO69" s="239"/>
      <c r="BP69" s="239"/>
      <c r="BQ69" s="239"/>
      <c r="BR69" s="239"/>
      <c r="BS69" s="51"/>
      <c r="BT69" s="124"/>
      <c r="BU69" s="124"/>
    </row>
    <row r="70" ht="30.0" customHeight="1">
      <c r="A70" s="125"/>
      <c r="B70" s="263" t="s">
        <v>207</v>
      </c>
      <c r="C70" s="263" t="s">
        <v>208</v>
      </c>
      <c r="D70" s="264" t="s">
        <v>209</v>
      </c>
      <c r="E70" s="64" t="s">
        <v>210</v>
      </c>
      <c r="F70" s="266">
        <v>10.0</v>
      </c>
      <c r="G70" s="267">
        <v>451.3</v>
      </c>
      <c r="H70" s="268"/>
      <c r="I70" s="269"/>
      <c r="J70" s="270"/>
      <c r="K70" s="271"/>
      <c r="L70" s="249"/>
      <c r="M70" s="272"/>
      <c r="N70" s="273"/>
      <c r="O70" s="274"/>
      <c r="P70" s="275"/>
      <c r="Q70" s="276"/>
      <c r="R70" s="277"/>
      <c r="S70" s="278"/>
      <c r="T70" s="279"/>
      <c r="U70" s="280"/>
      <c r="V70" s="296"/>
      <c r="W70" s="297"/>
      <c r="X70" s="282"/>
      <c r="Y70" s="283">
        <f t="shared" ref="Y70:Y114" si="32">H70+I70+J70+K70+M70+N70+O70+P70+Q70+R70+S70+T70+U70+V70+W70+L70</f>
        <v>0</v>
      </c>
      <c r="Z70" s="283">
        <f t="shared" ref="Z70:Z114" si="33">Y70*F70</f>
        <v>0</v>
      </c>
      <c r="AA70" s="284">
        <f t="shared" ref="AA70:AA114" si="34">G70*Y70</f>
        <v>0</v>
      </c>
      <c r="AB70" s="238"/>
      <c r="AC70" s="285">
        <v>10.1</v>
      </c>
      <c r="AD70" s="286">
        <f t="shared" ref="AD70:AD114" si="35">AC70*Y70</f>
        <v>0</v>
      </c>
      <c r="AE70" s="287">
        <f t="shared" ref="AE70:AE114" si="36">AG70*0.26+AH70*0.32+AI70*0.36+AJ70*0.42+AK70*0.5+AL70*0.52+AM70*0.62+AN70*0.68+AO70*0.85+AP70*0.85+AR70*0.13+AT70*0.154+AV70*0.208+AZ70*0.04+BA70*0.04+BB70*0.06+BC70*0.09+BD70*0.07+BE70*0.11+BF70*0.08+BG70*0.19+BH70*0.09+BI70*0.22+BJ70*0.1+BK70*0.18</f>
        <v>0</v>
      </c>
      <c r="AF70" s="288"/>
      <c r="AG70" s="289"/>
      <c r="AH70" s="289"/>
      <c r="AI70" s="289">
        <f>1*Y70</f>
        <v>0</v>
      </c>
      <c r="AJ70" s="289">
        <f>6*Y70</f>
        <v>0</v>
      </c>
      <c r="AK70" s="289">
        <f>2*Y70</f>
        <v>0</v>
      </c>
      <c r="AL70" s="289">
        <f>1*Y70</f>
        <v>0</v>
      </c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91"/>
      <c r="AX70" s="289"/>
      <c r="AY70" s="289"/>
      <c r="AZ70" s="289"/>
      <c r="BA70" s="289"/>
      <c r="BB70" s="289"/>
      <c r="BC70" s="289">
        <f>50*Y70</f>
        <v>0</v>
      </c>
      <c r="BD70" s="289"/>
      <c r="BE70" s="289"/>
      <c r="BF70" s="289"/>
      <c r="BG70" s="289"/>
      <c r="BH70" s="289"/>
      <c r="BI70" s="289"/>
      <c r="BJ70" s="289"/>
      <c r="BK70" s="289"/>
      <c r="BL70" s="291"/>
      <c r="BM70" s="289"/>
      <c r="BN70" s="294"/>
      <c r="BO70" s="294"/>
      <c r="BP70" s="294"/>
      <c r="BQ70" s="289">
        <f>10*Y70</f>
        <v>0</v>
      </c>
      <c r="BR70" s="294"/>
      <c r="BS70" s="294"/>
      <c r="BT70" s="124"/>
      <c r="BU70" s="124"/>
    </row>
    <row r="71" ht="30.0" customHeight="1">
      <c r="A71" s="125"/>
      <c r="B71" s="262" t="s">
        <v>211</v>
      </c>
      <c r="C71" s="263" t="s">
        <v>208</v>
      </c>
      <c r="D71" s="292" t="s">
        <v>212</v>
      </c>
      <c r="E71" s="252" t="s">
        <v>213</v>
      </c>
      <c r="F71" s="266">
        <v>1.0</v>
      </c>
      <c r="G71" s="267">
        <v>76.0</v>
      </c>
      <c r="H71" s="268"/>
      <c r="I71" s="269"/>
      <c r="J71" s="270"/>
      <c r="K71" s="271"/>
      <c r="L71" s="249"/>
      <c r="M71" s="272"/>
      <c r="N71" s="273"/>
      <c r="O71" s="274"/>
      <c r="P71" s="275"/>
      <c r="Q71" s="276"/>
      <c r="R71" s="277"/>
      <c r="S71" s="278"/>
      <c r="T71" s="279"/>
      <c r="U71" s="280"/>
      <c r="V71" s="296"/>
      <c r="W71" s="298"/>
      <c r="X71" s="282"/>
      <c r="Y71" s="283">
        <f t="shared" si="32"/>
        <v>0</v>
      </c>
      <c r="Z71" s="283">
        <f t="shared" si="33"/>
        <v>0</v>
      </c>
      <c r="AA71" s="284">
        <f t="shared" si="34"/>
        <v>0</v>
      </c>
      <c r="AB71" s="238"/>
      <c r="AC71" s="285">
        <v>2.2</v>
      </c>
      <c r="AD71" s="286">
        <f t="shared" si="35"/>
        <v>0</v>
      </c>
      <c r="AE71" s="287">
        <f t="shared" si="36"/>
        <v>0</v>
      </c>
      <c r="AF71" s="288"/>
      <c r="AG71" s="289"/>
      <c r="AH71" s="289"/>
      <c r="AI71" s="289"/>
      <c r="AJ71" s="289"/>
      <c r="AK71" s="289"/>
      <c r="AL71" s="289"/>
      <c r="AM71" s="289">
        <f>1*Y71</f>
        <v>0</v>
      </c>
      <c r="AN71" s="289"/>
      <c r="AO71" s="289"/>
      <c r="AP71" s="289"/>
      <c r="AQ71" s="289"/>
      <c r="AR71" s="289"/>
      <c r="AS71" s="289"/>
      <c r="AT71" s="289"/>
      <c r="AU71" s="289"/>
      <c r="AV71" s="289"/>
      <c r="AW71" s="291"/>
      <c r="AX71" s="289"/>
      <c r="AY71" s="289"/>
      <c r="AZ71" s="289"/>
      <c r="BA71" s="289"/>
      <c r="BB71" s="289">
        <f>2*Y71</f>
        <v>0</v>
      </c>
      <c r="BC71" s="289"/>
      <c r="BD71" s="289"/>
      <c r="BE71" s="289"/>
      <c r="BF71" s="289"/>
      <c r="BG71" s="289"/>
      <c r="BH71" s="289"/>
      <c r="BI71" s="289"/>
      <c r="BJ71" s="289"/>
      <c r="BK71" s="289"/>
      <c r="BL71" s="291"/>
      <c r="BM71" s="289"/>
      <c r="BN71" s="294"/>
      <c r="BO71" s="294"/>
      <c r="BP71" s="294"/>
      <c r="BQ71" s="289">
        <f>1*Y71</f>
        <v>0</v>
      </c>
      <c r="BR71" s="294"/>
      <c r="BS71" s="294"/>
      <c r="BT71" s="124"/>
      <c r="BU71" s="124"/>
    </row>
    <row r="72" ht="30.0" customHeight="1">
      <c r="A72" s="125"/>
      <c r="B72" s="262" t="s">
        <v>214</v>
      </c>
      <c r="C72" s="263" t="s">
        <v>208</v>
      </c>
      <c r="D72" s="264" t="s">
        <v>215</v>
      </c>
      <c r="E72" s="64" t="s">
        <v>216</v>
      </c>
      <c r="F72" s="266">
        <v>3.0</v>
      </c>
      <c r="G72" s="267">
        <v>208.0</v>
      </c>
      <c r="H72" s="268"/>
      <c r="I72" s="269"/>
      <c r="J72" s="270"/>
      <c r="K72" s="271"/>
      <c r="L72" s="249"/>
      <c r="M72" s="272"/>
      <c r="N72" s="273"/>
      <c r="O72" s="274"/>
      <c r="P72" s="275"/>
      <c r="Q72" s="276"/>
      <c r="R72" s="277"/>
      <c r="S72" s="278"/>
      <c r="T72" s="279"/>
      <c r="U72" s="280"/>
      <c r="V72" s="296"/>
      <c r="W72" s="298"/>
      <c r="X72" s="282"/>
      <c r="Y72" s="283">
        <f t="shared" si="32"/>
        <v>0</v>
      </c>
      <c r="Z72" s="283">
        <f t="shared" si="33"/>
        <v>0</v>
      </c>
      <c r="AA72" s="284">
        <f t="shared" si="34"/>
        <v>0</v>
      </c>
      <c r="AB72" s="238"/>
      <c r="AC72" s="285">
        <v>5.1</v>
      </c>
      <c r="AD72" s="286">
        <f t="shared" si="35"/>
        <v>0</v>
      </c>
      <c r="AE72" s="287">
        <f t="shared" si="36"/>
        <v>0</v>
      </c>
      <c r="AF72" s="288"/>
      <c r="AG72" s="289"/>
      <c r="AH72" s="289"/>
      <c r="AI72" s="289">
        <f>1*Y72</f>
        <v>0</v>
      </c>
      <c r="AJ72" s="289">
        <f>2*Y72</f>
        <v>0</v>
      </c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91"/>
      <c r="AX72" s="289"/>
      <c r="AY72" s="289"/>
      <c r="AZ72" s="289"/>
      <c r="BA72" s="289">
        <f>1*Y72</f>
        <v>0</v>
      </c>
      <c r="BB72" s="289"/>
      <c r="BC72" s="289">
        <f>16*Y72</f>
        <v>0</v>
      </c>
      <c r="BD72" s="289"/>
      <c r="BE72" s="289">
        <f>2*Y72</f>
        <v>0</v>
      </c>
      <c r="BF72" s="289"/>
      <c r="BG72" s="289"/>
      <c r="BH72" s="289"/>
      <c r="BI72" s="289"/>
      <c r="BJ72" s="289"/>
      <c r="BK72" s="289"/>
      <c r="BL72" s="291"/>
      <c r="BM72" s="289"/>
      <c r="BN72" s="294"/>
      <c r="BO72" s="294"/>
      <c r="BP72" s="294"/>
      <c r="BQ72" s="289">
        <f>3*Y72</f>
        <v>0</v>
      </c>
      <c r="BR72" s="294"/>
      <c r="BS72" s="294"/>
      <c r="BT72" s="124"/>
      <c r="BU72" s="124"/>
    </row>
    <row r="73" ht="30.0" customHeight="1">
      <c r="A73" s="125"/>
      <c r="B73" s="262" t="s">
        <v>217</v>
      </c>
      <c r="C73" s="263" t="s">
        <v>208</v>
      </c>
      <c r="D73" s="264" t="s">
        <v>218</v>
      </c>
      <c r="E73" s="265"/>
      <c r="F73" s="266">
        <v>1.0</v>
      </c>
      <c r="G73" s="267">
        <v>135.7</v>
      </c>
      <c r="H73" s="268"/>
      <c r="I73" s="269"/>
      <c r="J73" s="270"/>
      <c r="K73" s="271"/>
      <c r="L73" s="249"/>
      <c r="M73" s="272"/>
      <c r="N73" s="273"/>
      <c r="O73" s="274"/>
      <c r="P73" s="275"/>
      <c r="Q73" s="276"/>
      <c r="R73" s="277"/>
      <c r="S73" s="278"/>
      <c r="T73" s="279"/>
      <c r="U73" s="280"/>
      <c r="V73" s="296"/>
      <c r="W73" s="298"/>
      <c r="X73" s="282"/>
      <c r="Y73" s="283">
        <f t="shared" si="32"/>
        <v>0</v>
      </c>
      <c r="Z73" s="283">
        <f t="shared" si="33"/>
        <v>0</v>
      </c>
      <c r="AA73" s="284">
        <f t="shared" si="34"/>
        <v>0</v>
      </c>
      <c r="AB73" s="238"/>
      <c r="AC73" s="285">
        <v>3.9</v>
      </c>
      <c r="AD73" s="286">
        <f t="shared" si="35"/>
        <v>0</v>
      </c>
      <c r="AE73" s="287">
        <f t="shared" si="36"/>
        <v>0</v>
      </c>
      <c r="AF73" s="288"/>
      <c r="AG73" s="289"/>
      <c r="AH73" s="289"/>
      <c r="AI73" s="289"/>
      <c r="AJ73" s="289"/>
      <c r="AK73" s="289"/>
      <c r="AL73" s="289"/>
      <c r="AM73" s="289"/>
      <c r="AN73" s="289">
        <f>1*Y73</f>
        <v>0</v>
      </c>
      <c r="AO73" s="289"/>
      <c r="AP73" s="289"/>
      <c r="AQ73" s="289"/>
      <c r="AR73" s="289"/>
      <c r="AS73" s="289"/>
      <c r="AT73" s="289"/>
      <c r="AU73" s="289"/>
      <c r="AV73" s="289"/>
      <c r="AW73" s="291"/>
      <c r="AX73" s="289"/>
      <c r="AY73" s="289"/>
      <c r="AZ73" s="289"/>
      <c r="BA73" s="289"/>
      <c r="BB73" s="289"/>
      <c r="BC73" s="289">
        <f>7*Y73</f>
        <v>0</v>
      </c>
      <c r="BD73" s="289"/>
      <c r="BE73" s="289"/>
      <c r="BF73" s="289"/>
      <c r="BG73" s="289"/>
      <c r="BH73" s="289"/>
      <c r="BI73" s="289"/>
      <c r="BJ73" s="289"/>
      <c r="BK73" s="289"/>
      <c r="BL73" s="291"/>
      <c r="BM73" s="289"/>
      <c r="BN73" s="294"/>
      <c r="BO73" s="294"/>
      <c r="BP73" s="294"/>
      <c r="BQ73" s="294"/>
      <c r="BR73" s="294"/>
      <c r="BS73" s="289">
        <f t="shared" ref="BS73:BS74" si="37">1*Y73</f>
        <v>0</v>
      </c>
      <c r="BT73" s="124"/>
      <c r="BU73" s="124"/>
    </row>
    <row r="74" ht="30.0" customHeight="1">
      <c r="A74" s="125"/>
      <c r="B74" s="262" t="s">
        <v>219</v>
      </c>
      <c r="C74" s="263" t="s">
        <v>208</v>
      </c>
      <c r="D74" s="264" t="s">
        <v>220</v>
      </c>
      <c r="E74" s="265"/>
      <c r="F74" s="266">
        <v>1.0</v>
      </c>
      <c r="G74" s="267">
        <v>106.0</v>
      </c>
      <c r="H74" s="268"/>
      <c r="I74" s="269"/>
      <c r="J74" s="270"/>
      <c r="K74" s="271"/>
      <c r="L74" s="249"/>
      <c r="M74" s="272"/>
      <c r="N74" s="273"/>
      <c r="O74" s="274"/>
      <c r="P74" s="275"/>
      <c r="Q74" s="276"/>
      <c r="R74" s="277"/>
      <c r="S74" s="278"/>
      <c r="T74" s="279"/>
      <c r="U74" s="280"/>
      <c r="V74" s="296"/>
      <c r="W74" s="298"/>
      <c r="X74" s="282"/>
      <c r="Y74" s="283">
        <f t="shared" si="32"/>
        <v>0</v>
      </c>
      <c r="Z74" s="283">
        <f t="shared" si="33"/>
        <v>0</v>
      </c>
      <c r="AA74" s="284">
        <f t="shared" si="34"/>
        <v>0</v>
      </c>
      <c r="AB74" s="238"/>
      <c r="AC74" s="285">
        <v>3.1</v>
      </c>
      <c r="AD74" s="286">
        <f t="shared" si="35"/>
        <v>0</v>
      </c>
      <c r="AE74" s="287">
        <f t="shared" si="36"/>
        <v>0</v>
      </c>
      <c r="AF74" s="288"/>
      <c r="AG74" s="289"/>
      <c r="AH74" s="289"/>
      <c r="AI74" s="289"/>
      <c r="AJ74" s="289"/>
      <c r="AK74" s="289"/>
      <c r="AL74" s="289">
        <f>1*Y74</f>
        <v>0</v>
      </c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91"/>
      <c r="AX74" s="289"/>
      <c r="AY74" s="289"/>
      <c r="AZ74" s="289"/>
      <c r="BA74" s="289"/>
      <c r="BB74" s="289"/>
      <c r="BC74" s="289">
        <f>6*Y74</f>
        <v>0</v>
      </c>
      <c r="BD74" s="289"/>
      <c r="BE74" s="289">
        <f>1*Y74</f>
        <v>0</v>
      </c>
      <c r="BF74" s="289"/>
      <c r="BG74" s="289"/>
      <c r="BH74" s="289"/>
      <c r="BI74" s="289"/>
      <c r="BJ74" s="289"/>
      <c r="BK74" s="289"/>
      <c r="BL74" s="291"/>
      <c r="BM74" s="289"/>
      <c r="BN74" s="294"/>
      <c r="BO74" s="294"/>
      <c r="BP74" s="294"/>
      <c r="BQ74" s="294"/>
      <c r="BR74" s="294"/>
      <c r="BS74" s="289">
        <f t="shared" si="37"/>
        <v>0</v>
      </c>
      <c r="BT74" s="124"/>
      <c r="BU74" s="124"/>
    </row>
    <row r="75" ht="30.0" customHeight="1">
      <c r="A75" s="125"/>
      <c r="B75" s="262" t="s">
        <v>221</v>
      </c>
      <c r="C75" s="263" t="s">
        <v>208</v>
      </c>
      <c r="D75" s="264" t="s">
        <v>222</v>
      </c>
      <c r="E75" s="265"/>
      <c r="F75" s="266">
        <v>4.0</v>
      </c>
      <c r="G75" s="267">
        <v>253.7</v>
      </c>
      <c r="H75" s="268"/>
      <c r="I75" s="269"/>
      <c r="J75" s="270"/>
      <c r="K75" s="271"/>
      <c r="L75" s="249"/>
      <c r="M75" s="272"/>
      <c r="N75" s="273"/>
      <c r="O75" s="274"/>
      <c r="P75" s="275"/>
      <c r="Q75" s="276"/>
      <c r="R75" s="277"/>
      <c r="S75" s="278"/>
      <c r="T75" s="279"/>
      <c r="U75" s="280"/>
      <c r="V75" s="296"/>
      <c r="W75" s="298"/>
      <c r="X75" s="282"/>
      <c r="Y75" s="283">
        <f t="shared" si="32"/>
        <v>0</v>
      </c>
      <c r="Z75" s="283">
        <f t="shared" si="33"/>
        <v>0</v>
      </c>
      <c r="AA75" s="284">
        <f t="shared" si="34"/>
        <v>0</v>
      </c>
      <c r="AB75" s="238"/>
      <c r="AC75" s="285">
        <v>4.2</v>
      </c>
      <c r="AD75" s="286">
        <f t="shared" si="35"/>
        <v>0</v>
      </c>
      <c r="AE75" s="287">
        <f t="shared" si="36"/>
        <v>0</v>
      </c>
      <c r="AF75" s="288"/>
      <c r="AG75" s="289"/>
      <c r="AH75" s="289"/>
      <c r="AI75" s="289"/>
      <c r="AJ75" s="289"/>
      <c r="AK75" s="289">
        <f>3*Y75</f>
        <v>0</v>
      </c>
      <c r="AL75" s="289"/>
      <c r="AM75" s="289"/>
      <c r="AN75" s="289">
        <f>1*Y75</f>
        <v>0</v>
      </c>
      <c r="AO75" s="289"/>
      <c r="AP75" s="289"/>
      <c r="AQ75" s="289"/>
      <c r="AR75" s="289"/>
      <c r="AS75" s="289"/>
      <c r="AT75" s="289"/>
      <c r="AU75" s="289"/>
      <c r="AV75" s="289"/>
      <c r="AW75" s="291"/>
      <c r="AX75" s="289"/>
      <c r="AY75" s="289"/>
      <c r="AZ75" s="289"/>
      <c r="BA75" s="289"/>
      <c r="BB75" s="289"/>
      <c r="BC75" s="289">
        <f>19*Y75</f>
        <v>0</v>
      </c>
      <c r="BD75" s="289"/>
      <c r="BE75" s="289">
        <f>5*Y75</f>
        <v>0</v>
      </c>
      <c r="BF75" s="289"/>
      <c r="BG75" s="289"/>
      <c r="BH75" s="289"/>
      <c r="BI75" s="289"/>
      <c r="BJ75" s="289"/>
      <c r="BK75" s="289"/>
      <c r="BL75" s="291"/>
      <c r="BM75" s="289"/>
      <c r="BN75" s="294"/>
      <c r="BO75" s="294"/>
      <c r="BP75" s="289"/>
      <c r="BQ75" s="294"/>
      <c r="BR75" s="294"/>
      <c r="BS75" s="289">
        <f>4*Y75</f>
        <v>0</v>
      </c>
      <c r="BT75" s="124"/>
      <c r="BU75" s="124"/>
    </row>
    <row r="76" ht="30.0" customHeight="1">
      <c r="A76" s="125"/>
      <c r="B76" s="262" t="s">
        <v>223</v>
      </c>
      <c r="C76" s="263" t="s">
        <v>208</v>
      </c>
      <c r="D76" s="264" t="s">
        <v>224</v>
      </c>
      <c r="E76" s="265"/>
      <c r="F76" s="266">
        <v>4.0</v>
      </c>
      <c r="G76" s="267">
        <v>193.8</v>
      </c>
      <c r="H76" s="268"/>
      <c r="I76" s="269"/>
      <c r="J76" s="270"/>
      <c r="K76" s="271"/>
      <c r="L76" s="249"/>
      <c r="M76" s="272"/>
      <c r="N76" s="273"/>
      <c r="O76" s="274"/>
      <c r="P76" s="275"/>
      <c r="Q76" s="276"/>
      <c r="R76" s="277"/>
      <c r="S76" s="278"/>
      <c r="T76" s="279"/>
      <c r="U76" s="280"/>
      <c r="V76" s="296"/>
      <c r="W76" s="298"/>
      <c r="X76" s="282"/>
      <c r="Y76" s="283">
        <f t="shared" si="32"/>
        <v>0</v>
      </c>
      <c r="Z76" s="283">
        <f t="shared" si="33"/>
        <v>0</v>
      </c>
      <c r="AA76" s="284">
        <f t="shared" si="34"/>
        <v>0</v>
      </c>
      <c r="AB76" s="238"/>
      <c r="AC76" s="285">
        <v>5.0</v>
      </c>
      <c r="AD76" s="286">
        <f t="shared" si="35"/>
        <v>0</v>
      </c>
      <c r="AE76" s="287">
        <f t="shared" si="36"/>
        <v>0</v>
      </c>
      <c r="AF76" s="288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91"/>
      <c r="AX76" s="289"/>
      <c r="AY76" s="289"/>
      <c r="AZ76" s="289"/>
      <c r="BA76" s="289"/>
      <c r="BB76" s="289"/>
      <c r="BC76" s="289">
        <f>20*Y76</f>
        <v>0</v>
      </c>
      <c r="BD76" s="289"/>
      <c r="BE76" s="289">
        <f>4*Y76</f>
        <v>0</v>
      </c>
      <c r="BF76" s="289"/>
      <c r="BG76" s="289"/>
      <c r="BH76" s="289"/>
      <c r="BI76" s="289"/>
      <c r="BJ76" s="289"/>
      <c r="BK76" s="289"/>
      <c r="BL76" s="291"/>
      <c r="BM76" s="289"/>
      <c r="BN76" s="294"/>
      <c r="BO76" s="294"/>
      <c r="BP76" s="289"/>
      <c r="BQ76" s="289">
        <f>4*Y76</f>
        <v>0</v>
      </c>
      <c r="BR76" s="294"/>
      <c r="BS76" s="294"/>
      <c r="BT76" s="124"/>
      <c r="BU76" s="124"/>
    </row>
    <row r="77" ht="30.0" customHeight="1">
      <c r="A77" s="125"/>
      <c r="B77" s="262" t="s">
        <v>225</v>
      </c>
      <c r="C77" s="263" t="s">
        <v>208</v>
      </c>
      <c r="D77" s="264" t="s">
        <v>226</v>
      </c>
      <c r="E77" s="252" t="s">
        <v>227</v>
      </c>
      <c r="F77" s="266">
        <v>5.0</v>
      </c>
      <c r="G77" s="267">
        <v>183.5</v>
      </c>
      <c r="H77" s="268"/>
      <c r="I77" s="269"/>
      <c r="J77" s="270"/>
      <c r="K77" s="271"/>
      <c r="L77" s="249"/>
      <c r="M77" s="272"/>
      <c r="N77" s="273"/>
      <c r="O77" s="274"/>
      <c r="P77" s="275"/>
      <c r="Q77" s="276"/>
      <c r="R77" s="277"/>
      <c r="S77" s="278"/>
      <c r="T77" s="279"/>
      <c r="U77" s="280"/>
      <c r="V77" s="296"/>
      <c r="W77" s="298"/>
      <c r="X77" s="282"/>
      <c r="Y77" s="283">
        <f t="shared" si="32"/>
        <v>0</v>
      </c>
      <c r="Z77" s="283">
        <f t="shared" si="33"/>
        <v>0</v>
      </c>
      <c r="AA77" s="284">
        <f t="shared" si="34"/>
        <v>0</v>
      </c>
      <c r="AB77" s="238"/>
      <c r="AC77" s="285">
        <v>4.3</v>
      </c>
      <c r="AD77" s="286">
        <f t="shared" si="35"/>
        <v>0</v>
      </c>
      <c r="AE77" s="287">
        <f t="shared" si="36"/>
        <v>0</v>
      </c>
      <c r="AF77" s="288"/>
      <c r="AG77" s="289"/>
      <c r="AH77" s="289"/>
      <c r="AI77" s="289"/>
      <c r="AJ77" s="289"/>
      <c r="AK77" s="289"/>
      <c r="AL77" s="289">
        <f t="shared" ref="AL77:AL78" si="38">1*Y77</f>
        <v>0</v>
      </c>
      <c r="AM77" s="289">
        <f>2*Y77</f>
        <v>0</v>
      </c>
      <c r="AN77" s="289">
        <f>1*Y77</f>
        <v>0</v>
      </c>
      <c r="AO77" s="289"/>
      <c r="AP77" s="289">
        <f>1*Y77</f>
        <v>0</v>
      </c>
      <c r="AQ77" s="289"/>
      <c r="AR77" s="289"/>
      <c r="AS77" s="289"/>
      <c r="AT77" s="289"/>
      <c r="AU77" s="289"/>
      <c r="AV77" s="289"/>
      <c r="AW77" s="291"/>
      <c r="AX77" s="289"/>
      <c r="AY77" s="289"/>
      <c r="AZ77" s="289"/>
      <c r="BA77" s="289">
        <f>1*Y77</f>
        <v>0</v>
      </c>
      <c r="BB77" s="289"/>
      <c r="BC77" s="289">
        <f>19*Y77</f>
        <v>0</v>
      </c>
      <c r="BD77" s="289"/>
      <c r="BE77" s="289"/>
      <c r="BF77" s="289"/>
      <c r="BG77" s="289"/>
      <c r="BH77" s="289"/>
      <c r="BI77" s="289"/>
      <c r="BJ77" s="289"/>
      <c r="BK77" s="289"/>
      <c r="BL77" s="291"/>
      <c r="BM77" s="289"/>
      <c r="BN77" s="294"/>
      <c r="BO77" s="294"/>
      <c r="BP77" s="289">
        <f>5*Y77</f>
        <v>0</v>
      </c>
      <c r="BQ77" s="294"/>
      <c r="BR77" s="294"/>
      <c r="BS77" s="294"/>
      <c r="BT77" s="124"/>
      <c r="BU77" s="124"/>
    </row>
    <row r="78" ht="30.0" customHeight="1">
      <c r="A78" s="125"/>
      <c r="B78" s="262" t="s">
        <v>228</v>
      </c>
      <c r="C78" s="263" t="s">
        <v>208</v>
      </c>
      <c r="D78" s="264" t="s">
        <v>229</v>
      </c>
      <c r="E78" s="252" t="s">
        <v>230</v>
      </c>
      <c r="F78" s="266">
        <v>5.0</v>
      </c>
      <c r="G78" s="267">
        <v>274.4</v>
      </c>
      <c r="H78" s="268"/>
      <c r="I78" s="269"/>
      <c r="J78" s="270"/>
      <c r="K78" s="271"/>
      <c r="L78" s="249"/>
      <c r="M78" s="272"/>
      <c r="N78" s="273"/>
      <c r="O78" s="274"/>
      <c r="P78" s="275"/>
      <c r="Q78" s="276"/>
      <c r="R78" s="277"/>
      <c r="S78" s="278"/>
      <c r="T78" s="279"/>
      <c r="U78" s="280"/>
      <c r="V78" s="296"/>
      <c r="W78" s="298"/>
      <c r="X78" s="282"/>
      <c r="Y78" s="283">
        <f t="shared" si="32"/>
        <v>0</v>
      </c>
      <c r="Z78" s="283">
        <f t="shared" si="33"/>
        <v>0</v>
      </c>
      <c r="AA78" s="284">
        <f t="shared" si="34"/>
        <v>0</v>
      </c>
      <c r="AB78" s="238"/>
      <c r="AC78" s="285">
        <v>6.4</v>
      </c>
      <c r="AD78" s="286">
        <f t="shared" si="35"/>
        <v>0</v>
      </c>
      <c r="AE78" s="287">
        <f t="shared" si="36"/>
        <v>0</v>
      </c>
      <c r="AF78" s="288"/>
      <c r="AG78" s="289"/>
      <c r="AH78" s="289"/>
      <c r="AI78" s="289"/>
      <c r="AJ78" s="289"/>
      <c r="AK78" s="289"/>
      <c r="AL78" s="289">
        <f t="shared" si="38"/>
        <v>0</v>
      </c>
      <c r="AM78" s="289"/>
      <c r="AN78" s="289"/>
      <c r="AO78" s="289"/>
      <c r="AP78" s="289">
        <f>4*Y78</f>
        <v>0</v>
      </c>
      <c r="AQ78" s="289"/>
      <c r="AR78" s="289"/>
      <c r="AS78" s="289"/>
      <c r="AT78" s="289"/>
      <c r="AU78" s="289"/>
      <c r="AV78" s="289"/>
      <c r="AW78" s="291"/>
      <c r="AX78" s="289"/>
      <c r="AY78" s="289"/>
      <c r="AZ78" s="289"/>
      <c r="BA78" s="289"/>
      <c r="BB78" s="289"/>
      <c r="BC78" s="289">
        <f>6*Y78</f>
        <v>0</v>
      </c>
      <c r="BD78" s="289"/>
      <c r="BE78" s="289">
        <f>12*Y78</f>
        <v>0</v>
      </c>
      <c r="BF78" s="289"/>
      <c r="BG78" s="289">
        <f>2*Y78</f>
        <v>0</v>
      </c>
      <c r="BH78" s="289"/>
      <c r="BI78" s="289"/>
      <c r="BJ78" s="289"/>
      <c r="BK78" s="289"/>
      <c r="BL78" s="291"/>
      <c r="BM78" s="289"/>
      <c r="BN78" s="294"/>
      <c r="BO78" s="294"/>
      <c r="BP78" s="294"/>
      <c r="BQ78" s="289">
        <f>5*Y78</f>
        <v>0</v>
      </c>
      <c r="BR78" s="294"/>
      <c r="BS78" s="294"/>
      <c r="BT78" s="124"/>
      <c r="BU78" s="124"/>
    </row>
    <row r="79" ht="30.0" customHeight="1">
      <c r="A79" s="125"/>
      <c r="B79" s="262" t="s">
        <v>231</v>
      </c>
      <c r="C79" s="263" t="s">
        <v>208</v>
      </c>
      <c r="D79" s="264" t="s">
        <v>232</v>
      </c>
      <c r="E79" s="293"/>
      <c r="F79" s="266">
        <v>1.0</v>
      </c>
      <c r="G79" s="267">
        <v>100.0</v>
      </c>
      <c r="H79" s="268"/>
      <c r="I79" s="269"/>
      <c r="J79" s="270"/>
      <c r="K79" s="271"/>
      <c r="L79" s="249"/>
      <c r="M79" s="272"/>
      <c r="N79" s="273"/>
      <c r="O79" s="274"/>
      <c r="P79" s="275"/>
      <c r="Q79" s="276"/>
      <c r="R79" s="277"/>
      <c r="S79" s="278"/>
      <c r="T79" s="279"/>
      <c r="U79" s="280"/>
      <c r="V79" s="296"/>
      <c r="W79" s="298"/>
      <c r="X79" s="282"/>
      <c r="Y79" s="283">
        <f t="shared" si="32"/>
        <v>0</v>
      </c>
      <c r="Z79" s="283">
        <f t="shared" si="33"/>
        <v>0</v>
      </c>
      <c r="AA79" s="284">
        <f t="shared" si="34"/>
        <v>0</v>
      </c>
      <c r="AB79" s="238"/>
      <c r="AC79" s="356">
        <v>2.5</v>
      </c>
      <c r="AD79" s="286">
        <f t="shared" si="35"/>
        <v>0</v>
      </c>
      <c r="AE79" s="287">
        <f t="shared" si="36"/>
        <v>0</v>
      </c>
      <c r="AF79" s="288"/>
      <c r="AG79" s="357"/>
      <c r="AH79" s="357"/>
      <c r="AI79" s="357"/>
      <c r="AJ79" s="357"/>
      <c r="AK79" s="357"/>
      <c r="AL79" s="357"/>
      <c r="AM79" s="357"/>
      <c r="AN79" s="357"/>
      <c r="AO79" s="357"/>
      <c r="AP79" s="357"/>
      <c r="AQ79" s="357"/>
      <c r="AR79" s="357"/>
      <c r="AS79" s="357"/>
      <c r="AT79" s="357">
        <f>1*Y79</f>
        <v>0</v>
      </c>
      <c r="AU79" s="357"/>
      <c r="AV79" s="357"/>
      <c r="AW79" s="291"/>
      <c r="AX79" s="289"/>
      <c r="AY79" s="289"/>
      <c r="AZ79" s="289"/>
      <c r="BA79" s="289"/>
      <c r="BB79" s="289"/>
      <c r="BC79" s="289"/>
      <c r="BD79" s="289"/>
      <c r="BE79" s="289">
        <f>4*Y79</f>
        <v>0</v>
      </c>
      <c r="BF79" s="289"/>
      <c r="BG79" s="289"/>
      <c r="BH79" s="289"/>
      <c r="BI79" s="289"/>
      <c r="BJ79" s="289"/>
      <c r="BK79" s="289"/>
      <c r="BL79" s="291"/>
      <c r="BM79" s="289"/>
      <c r="BN79" s="294"/>
      <c r="BO79" s="294"/>
      <c r="BP79" s="294"/>
      <c r="BQ79" s="294"/>
      <c r="BR79" s="294"/>
      <c r="BS79" s="289">
        <f t="shared" ref="BS79:BS80" si="39">1*Y79</f>
        <v>0</v>
      </c>
      <c r="BT79" s="124"/>
      <c r="BU79" s="124"/>
    </row>
    <row r="80" ht="30.0" customHeight="1">
      <c r="A80" s="125"/>
      <c r="B80" s="262" t="s">
        <v>233</v>
      </c>
      <c r="C80" s="263" t="s">
        <v>208</v>
      </c>
      <c r="D80" s="264" t="s">
        <v>234</v>
      </c>
      <c r="E80" s="252"/>
      <c r="F80" s="266">
        <v>1.0</v>
      </c>
      <c r="G80" s="267">
        <v>78.0</v>
      </c>
      <c r="H80" s="268"/>
      <c r="I80" s="269"/>
      <c r="J80" s="270"/>
      <c r="K80" s="271"/>
      <c r="L80" s="249"/>
      <c r="M80" s="272"/>
      <c r="N80" s="273"/>
      <c r="O80" s="274"/>
      <c r="P80" s="275"/>
      <c r="Q80" s="276"/>
      <c r="R80" s="277"/>
      <c r="S80" s="278"/>
      <c r="T80" s="279"/>
      <c r="U80" s="280"/>
      <c r="V80" s="296"/>
      <c r="W80" s="298"/>
      <c r="X80" s="282"/>
      <c r="Y80" s="283">
        <f t="shared" si="32"/>
        <v>0</v>
      </c>
      <c r="Z80" s="283">
        <f t="shared" si="33"/>
        <v>0</v>
      </c>
      <c r="AA80" s="284">
        <f t="shared" si="34"/>
        <v>0</v>
      </c>
      <c r="AB80" s="238"/>
      <c r="AC80" s="285">
        <v>1.6</v>
      </c>
      <c r="AD80" s="286">
        <f t="shared" si="35"/>
        <v>0</v>
      </c>
      <c r="AE80" s="287">
        <f t="shared" si="36"/>
        <v>0</v>
      </c>
      <c r="AF80" s="288"/>
      <c r="AG80" s="289"/>
      <c r="AH80" s="289"/>
      <c r="AI80" s="289"/>
      <c r="AJ80" s="289"/>
      <c r="AK80" s="289"/>
      <c r="AL80" s="289"/>
      <c r="AM80" s="289">
        <f>1*Y80</f>
        <v>0</v>
      </c>
      <c r="AN80" s="289"/>
      <c r="AO80" s="289"/>
      <c r="AP80" s="289"/>
      <c r="AQ80" s="289"/>
      <c r="AR80" s="289"/>
      <c r="AS80" s="289"/>
      <c r="AT80" s="289"/>
      <c r="AU80" s="289"/>
      <c r="AV80" s="289"/>
      <c r="AW80" s="291"/>
      <c r="AX80" s="289"/>
      <c r="AY80" s="289"/>
      <c r="AZ80" s="289"/>
      <c r="BA80" s="289"/>
      <c r="BB80" s="289"/>
      <c r="BC80" s="289"/>
      <c r="BD80" s="289"/>
      <c r="BE80" s="289">
        <f t="shared" ref="BE80:BE81" si="40">2*Y80</f>
        <v>0</v>
      </c>
      <c r="BF80" s="289"/>
      <c r="BG80" s="289"/>
      <c r="BH80" s="289"/>
      <c r="BI80" s="289"/>
      <c r="BJ80" s="289"/>
      <c r="BK80" s="289"/>
      <c r="BL80" s="291"/>
      <c r="BM80" s="289"/>
      <c r="BN80" s="294"/>
      <c r="BO80" s="294"/>
      <c r="BP80" s="294"/>
      <c r="BQ80" s="294"/>
      <c r="BR80" s="294"/>
      <c r="BS80" s="289">
        <f t="shared" si="39"/>
        <v>0</v>
      </c>
      <c r="BT80" s="124"/>
      <c r="BU80" s="124"/>
    </row>
    <row r="81" ht="30.0" customHeight="1">
      <c r="A81" s="125"/>
      <c r="B81" s="262" t="s">
        <v>235</v>
      </c>
      <c r="C81" s="263" t="s">
        <v>208</v>
      </c>
      <c r="D81" s="264" t="s">
        <v>236</v>
      </c>
      <c r="E81" s="252" t="s">
        <v>237</v>
      </c>
      <c r="F81" s="266">
        <v>2.0</v>
      </c>
      <c r="G81" s="267">
        <v>92.0</v>
      </c>
      <c r="H81" s="268"/>
      <c r="I81" s="269"/>
      <c r="J81" s="270"/>
      <c r="K81" s="271"/>
      <c r="L81" s="249"/>
      <c r="M81" s="272"/>
      <c r="N81" s="273"/>
      <c r="O81" s="274"/>
      <c r="P81" s="275"/>
      <c r="Q81" s="276"/>
      <c r="R81" s="277"/>
      <c r="S81" s="278"/>
      <c r="T81" s="279"/>
      <c r="U81" s="280"/>
      <c r="V81" s="296"/>
      <c r="W81" s="298"/>
      <c r="X81" s="282"/>
      <c r="Y81" s="283">
        <f t="shared" si="32"/>
        <v>0</v>
      </c>
      <c r="Z81" s="283">
        <f t="shared" si="33"/>
        <v>0</v>
      </c>
      <c r="AA81" s="284">
        <f t="shared" si="34"/>
        <v>0</v>
      </c>
      <c r="AB81" s="238"/>
      <c r="AC81" s="285">
        <v>1.8</v>
      </c>
      <c r="AD81" s="286">
        <f t="shared" si="35"/>
        <v>0</v>
      </c>
      <c r="AE81" s="287">
        <f t="shared" si="36"/>
        <v>0</v>
      </c>
      <c r="AF81" s="288"/>
      <c r="AG81" s="289"/>
      <c r="AH81" s="289"/>
      <c r="AI81" s="289"/>
      <c r="AJ81" s="289"/>
      <c r="AK81" s="289"/>
      <c r="AL81" s="289">
        <f>1*Y81</f>
        <v>0</v>
      </c>
      <c r="AM81" s="289"/>
      <c r="AN81" s="289">
        <f>1*Y81</f>
        <v>0</v>
      </c>
      <c r="AO81" s="289"/>
      <c r="AP81" s="289"/>
      <c r="AQ81" s="289"/>
      <c r="AR81" s="289"/>
      <c r="AS81" s="289"/>
      <c r="AT81" s="289"/>
      <c r="AU81" s="289"/>
      <c r="AV81" s="289"/>
      <c r="AW81" s="291"/>
      <c r="AX81" s="289"/>
      <c r="AY81" s="289"/>
      <c r="AZ81" s="289"/>
      <c r="BA81" s="289"/>
      <c r="BB81" s="289"/>
      <c r="BC81" s="289"/>
      <c r="BD81" s="289"/>
      <c r="BE81" s="289">
        <f t="shared" si="40"/>
        <v>0</v>
      </c>
      <c r="BF81" s="289"/>
      <c r="BG81" s="289"/>
      <c r="BH81" s="289"/>
      <c r="BI81" s="289"/>
      <c r="BJ81" s="289"/>
      <c r="BK81" s="289"/>
      <c r="BL81" s="291"/>
      <c r="BM81" s="289"/>
      <c r="BN81" s="294"/>
      <c r="BO81" s="294"/>
      <c r="BP81" s="294"/>
      <c r="BQ81" s="294"/>
      <c r="BR81" s="289">
        <f>2*Y81</f>
        <v>0</v>
      </c>
      <c r="BS81" s="294"/>
      <c r="BT81" s="124"/>
      <c r="BU81" s="124"/>
    </row>
    <row r="82" ht="30.0" customHeight="1">
      <c r="A82" s="125"/>
      <c r="B82" s="262" t="s">
        <v>238</v>
      </c>
      <c r="C82" s="263" t="s">
        <v>208</v>
      </c>
      <c r="D82" s="292" t="s">
        <v>239</v>
      </c>
      <c r="E82" s="293"/>
      <c r="F82" s="266">
        <v>10.0</v>
      </c>
      <c r="G82" s="267">
        <v>74.0</v>
      </c>
      <c r="H82" s="268"/>
      <c r="I82" s="269"/>
      <c r="J82" s="270"/>
      <c r="K82" s="271"/>
      <c r="L82" s="249"/>
      <c r="M82" s="272"/>
      <c r="N82" s="273"/>
      <c r="O82" s="274"/>
      <c r="P82" s="275"/>
      <c r="Q82" s="276"/>
      <c r="R82" s="277"/>
      <c r="S82" s="278"/>
      <c r="T82" s="279"/>
      <c r="U82" s="280"/>
      <c r="V82" s="296"/>
      <c r="W82" s="298"/>
      <c r="X82" s="282"/>
      <c r="Y82" s="283">
        <f t="shared" si="32"/>
        <v>0</v>
      </c>
      <c r="Z82" s="283">
        <f t="shared" si="33"/>
        <v>0</v>
      </c>
      <c r="AA82" s="284">
        <f t="shared" si="34"/>
        <v>0</v>
      </c>
      <c r="AB82" s="238"/>
      <c r="AC82" s="285">
        <v>1.2</v>
      </c>
      <c r="AD82" s="286">
        <f t="shared" si="35"/>
        <v>0</v>
      </c>
      <c r="AE82" s="287">
        <f t="shared" si="36"/>
        <v>0</v>
      </c>
      <c r="AF82" s="288"/>
      <c r="AG82" s="289"/>
      <c r="AH82" s="289">
        <f>4*Y82</f>
        <v>0</v>
      </c>
      <c r="AI82" s="289">
        <f>4*Y82</f>
        <v>0</v>
      </c>
      <c r="AJ82" s="289">
        <f t="shared" ref="AJ82:AJ83" si="41">2*Y82</f>
        <v>0</v>
      </c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91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91"/>
      <c r="BM82" s="289"/>
      <c r="BN82" s="289">
        <f>10*Y82</f>
        <v>0</v>
      </c>
      <c r="BO82" s="294"/>
      <c r="BP82" s="294"/>
      <c r="BQ82" s="294"/>
      <c r="BR82" s="294"/>
      <c r="BS82" s="294"/>
      <c r="BT82" s="124"/>
      <c r="BU82" s="124"/>
    </row>
    <row r="83" ht="30.0" customHeight="1">
      <c r="A83" s="125"/>
      <c r="B83" s="262" t="s">
        <v>240</v>
      </c>
      <c r="C83" s="263" t="s">
        <v>208</v>
      </c>
      <c r="D83" s="292" t="s">
        <v>241</v>
      </c>
      <c r="E83" s="293"/>
      <c r="F83" s="266">
        <v>10.0</v>
      </c>
      <c r="G83" s="267">
        <v>134.8</v>
      </c>
      <c r="H83" s="268"/>
      <c r="I83" s="269"/>
      <c r="J83" s="270"/>
      <c r="K83" s="271"/>
      <c r="L83" s="249"/>
      <c r="M83" s="272"/>
      <c r="N83" s="273"/>
      <c r="O83" s="274"/>
      <c r="P83" s="275"/>
      <c r="Q83" s="276"/>
      <c r="R83" s="277"/>
      <c r="S83" s="278"/>
      <c r="T83" s="279"/>
      <c r="U83" s="280"/>
      <c r="V83" s="296"/>
      <c r="W83" s="298"/>
      <c r="X83" s="282"/>
      <c r="Y83" s="283">
        <f t="shared" si="32"/>
        <v>0</v>
      </c>
      <c r="Z83" s="283">
        <f t="shared" si="33"/>
        <v>0</v>
      </c>
      <c r="AA83" s="284">
        <f t="shared" si="34"/>
        <v>0</v>
      </c>
      <c r="AB83" s="238"/>
      <c r="AC83" s="358" t="s">
        <v>242</v>
      </c>
      <c r="AD83" s="286">
        <f t="shared" si="35"/>
        <v>0</v>
      </c>
      <c r="AE83" s="287">
        <f t="shared" si="36"/>
        <v>0</v>
      </c>
      <c r="AF83" s="288"/>
      <c r="AG83" s="289"/>
      <c r="AH83" s="289">
        <f>5*Y83</f>
        <v>0</v>
      </c>
      <c r="AI83" s="289">
        <f>5*Y83</f>
        <v>0</v>
      </c>
      <c r="AJ83" s="289">
        <f t="shared" si="41"/>
        <v>0</v>
      </c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91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91"/>
      <c r="BM83" s="289"/>
      <c r="BN83" s="294"/>
      <c r="BO83" s="289">
        <f>10*Y83</f>
        <v>0</v>
      </c>
      <c r="BP83" s="294"/>
      <c r="BQ83" s="294"/>
      <c r="BR83" s="294"/>
      <c r="BS83" s="294"/>
      <c r="BT83" s="124"/>
      <c r="BU83" s="124"/>
    </row>
    <row r="84" ht="27.75" customHeight="1">
      <c r="A84" s="125"/>
      <c r="B84" s="262" t="s">
        <v>243</v>
      </c>
      <c r="C84" s="263" t="s">
        <v>208</v>
      </c>
      <c r="D84" s="264" t="s">
        <v>244</v>
      </c>
      <c r="E84" s="265"/>
      <c r="F84" s="266">
        <v>10.0</v>
      </c>
      <c r="G84" s="267">
        <v>139.0</v>
      </c>
      <c r="H84" s="268"/>
      <c r="I84" s="269"/>
      <c r="J84" s="270"/>
      <c r="K84" s="271"/>
      <c r="L84" s="249"/>
      <c r="M84" s="272"/>
      <c r="N84" s="273"/>
      <c r="O84" s="274"/>
      <c r="P84" s="275"/>
      <c r="Q84" s="276"/>
      <c r="R84" s="277"/>
      <c r="S84" s="278"/>
      <c r="T84" s="279"/>
      <c r="U84" s="280"/>
      <c r="V84" s="296"/>
      <c r="W84" s="298"/>
      <c r="X84" s="282"/>
      <c r="Y84" s="283">
        <f t="shared" si="32"/>
        <v>0</v>
      </c>
      <c r="Z84" s="283">
        <f t="shared" si="33"/>
        <v>0</v>
      </c>
      <c r="AA84" s="284">
        <f t="shared" si="34"/>
        <v>0</v>
      </c>
      <c r="AB84" s="238"/>
      <c r="AC84" s="359" t="s">
        <v>242</v>
      </c>
      <c r="AD84" s="286">
        <f t="shared" si="35"/>
        <v>0</v>
      </c>
      <c r="AE84" s="287">
        <f t="shared" si="36"/>
        <v>0</v>
      </c>
      <c r="AF84" s="288"/>
      <c r="AG84" s="289"/>
      <c r="AH84" s="289"/>
      <c r="AI84" s="289">
        <f>1*Y84</f>
        <v>0</v>
      </c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91"/>
      <c r="AX84" s="289"/>
      <c r="AY84" s="289"/>
      <c r="AZ84" s="289"/>
      <c r="BA84" s="289">
        <f>8*Y84</f>
        <v>0</v>
      </c>
      <c r="BB84" s="289"/>
      <c r="BC84" s="289">
        <f>24*Y84</f>
        <v>0</v>
      </c>
      <c r="BD84" s="289"/>
      <c r="BE84" s="289">
        <f>2*Y84</f>
        <v>0</v>
      </c>
      <c r="BF84" s="289"/>
      <c r="BG84" s="289">
        <f>1*Y84</f>
        <v>0</v>
      </c>
      <c r="BH84" s="289"/>
      <c r="BI84" s="289"/>
      <c r="BJ84" s="289"/>
      <c r="BK84" s="289"/>
      <c r="BL84" s="291"/>
      <c r="BM84" s="289"/>
      <c r="BN84" s="289">
        <f>4*Y84</f>
        <v>0</v>
      </c>
      <c r="BO84" s="289">
        <f>2*Y84</f>
        <v>0</v>
      </c>
      <c r="BP84" s="289">
        <f>3*Y84</f>
        <v>0</v>
      </c>
      <c r="BQ84" s="289">
        <f>1*Y84</f>
        <v>0</v>
      </c>
      <c r="BR84" s="294"/>
      <c r="BS84" s="294"/>
      <c r="BT84" s="124"/>
      <c r="BU84" s="124"/>
    </row>
    <row r="85" ht="30.0" customHeight="1">
      <c r="A85" s="125"/>
      <c r="B85" s="262" t="s">
        <v>245</v>
      </c>
      <c r="C85" s="263" t="s">
        <v>208</v>
      </c>
      <c r="D85" s="292" t="s">
        <v>246</v>
      </c>
      <c r="E85" s="293"/>
      <c r="F85" s="266">
        <v>10.0</v>
      </c>
      <c r="G85" s="267">
        <v>77.0</v>
      </c>
      <c r="H85" s="268"/>
      <c r="I85" s="269"/>
      <c r="J85" s="270"/>
      <c r="K85" s="271"/>
      <c r="L85" s="249"/>
      <c r="M85" s="272"/>
      <c r="N85" s="273"/>
      <c r="O85" s="274"/>
      <c r="P85" s="275"/>
      <c r="Q85" s="276"/>
      <c r="R85" s="277"/>
      <c r="S85" s="278"/>
      <c r="T85" s="279"/>
      <c r="U85" s="280"/>
      <c r="V85" s="296"/>
      <c r="W85" s="298"/>
      <c r="X85" s="282"/>
      <c r="Y85" s="283">
        <f t="shared" si="32"/>
        <v>0</v>
      </c>
      <c r="Z85" s="283">
        <f t="shared" si="33"/>
        <v>0</v>
      </c>
      <c r="AA85" s="284">
        <f t="shared" si="34"/>
        <v>0</v>
      </c>
      <c r="AB85" s="238"/>
      <c r="AC85" s="285">
        <v>1.5</v>
      </c>
      <c r="AD85" s="286">
        <f t="shared" si="35"/>
        <v>0</v>
      </c>
      <c r="AE85" s="287">
        <f t="shared" si="36"/>
        <v>0</v>
      </c>
      <c r="AF85" s="288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91"/>
      <c r="AX85" s="289"/>
      <c r="AY85" s="289"/>
      <c r="AZ85" s="289"/>
      <c r="BA85" s="289">
        <f>35*Y85</f>
        <v>0</v>
      </c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91"/>
      <c r="BM85" s="289">
        <f>10*Y85</f>
        <v>0</v>
      </c>
      <c r="BN85" s="294"/>
      <c r="BO85" s="294"/>
      <c r="BP85" s="294"/>
      <c r="BQ85" s="294"/>
      <c r="BR85" s="294"/>
      <c r="BS85" s="294"/>
      <c r="BT85" s="124"/>
      <c r="BU85" s="124"/>
    </row>
    <row r="86" ht="30.0" customHeight="1">
      <c r="A86" s="125"/>
      <c r="B86" s="262" t="s">
        <v>247</v>
      </c>
      <c r="C86" s="263" t="s">
        <v>208</v>
      </c>
      <c r="D86" s="292" t="s">
        <v>248</v>
      </c>
      <c r="E86" s="293"/>
      <c r="F86" s="266">
        <v>3.0</v>
      </c>
      <c r="G86" s="267">
        <v>165.6</v>
      </c>
      <c r="H86" s="268"/>
      <c r="I86" s="269"/>
      <c r="J86" s="270"/>
      <c r="K86" s="271"/>
      <c r="L86" s="249"/>
      <c r="M86" s="272"/>
      <c r="N86" s="273"/>
      <c r="O86" s="274"/>
      <c r="P86" s="275"/>
      <c r="Q86" s="276"/>
      <c r="R86" s="277"/>
      <c r="S86" s="278"/>
      <c r="T86" s="279"/>
      <c r="U86" s="280"/>
      <c r="V86" s="296"/>
      <c r="W86" s="298"/>
      <c r="X86" s="282"/>
      <c r="Y86" s="283">
        <f t="shared" si="32"/>
        <v>0</v>
      </c>
      <c r="Z86" s="283">
        <f t="shared" si="33"/>
        <v>0</v>
      </c>
      <c r="AA86" s="284">
        <f t="shared" si="34"/>
        <v>0</v>
      </c>
      <c r="AB86" s="260"/>
      <c r="AC86" s="285">
        <v>3.5</v>
      </c>
      <c r="AD86" s="286">
        <f t="shared" si="35"/>
        <v>0</v>
      </c>
      <c r="AE86" s="287">
        <f t="shared" si="36"/>
        <v>0</v>
      </c>
      <c r="AF86" s="288"/>
      <c r="AG86" s="289"/>
      <c r="AH86" s="289"/>
      <c r="AI86" s="289"/>
      <c r="AJ86" s="289">
        <f>2*Y86</f>
        <v>0</v>
      </c>
      <c r="AK86" s="289">
        <f>1*Y86</f>
        <v>0</v>
      </c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91"/>
      <c r="AX86" s="289"/>
      <c r="AY86" s="289"/>
      <c r="AZ86" s="289"/>
      <c r="BA86" s="289"/>
      <c r="BB86" s="289">
        <f>5*Y86</f>
        <v>0</v>
      </c>
      <c r="BC86" s="289"/>
      <c r="BD86" s="289">
        <f>2*Y86</f>
        <v>0</v>
      </c>
      <c r="BE86" s="289"/>
      <c r="BF86" s="289"/>
      <c r="BG86" s="289"/>
      <c r="BH86" s="289"/>
      <c r="BI86" s="289"/>
      <c r="BJ86" s="289"/>
      <c r="BK86" s="289"/>
      <c r="BL86" s="291"/>
      <c r="BM86" s="289"/>
      <c r="BN86" s="294"/>
      <c r="BO86" s="294"/>
      <c r="BP86" s="294"/>
      <c r="BQ86" s="289">
        <f>3*Y86</f>
        <v>0</v>
      </c>
      <c r="BR86" s="294"/>
      <c r="BS86" s="294"/>
      <c r="BT86" s="124"/>
      <c r="BU86" s="124"/>
    </row>
    <row r="87" ht="30.0" customHeight="1">
      <c r="A87" s="125"/>
      <c r="B87" s="262" t="s">
        <v>249</v>
      </c>
      <c r="C87" s="263" t="s">
        <v>208</v>
      </c>
      <c r="D87" s="292" t="s">
        <v>250</v>
      </c>
      <c r="E87" s="293"/>
      <c r="F87" s="266">
        <v>30.0</v>
      </c>
      <c r="G87" s="267">
        <v>118.0</v>
      </c>
      <c r="H87" s="268"/>
      <c r="I87" s="269"/>
      <c r="J87" s="270"/>
      <c r="K87" s="271"/>
      <c r="L87" s="249"/>
      <c r="M87" s="272"/>
      <c r="N87" s="273"/>
      <c r="O87" s="274"/>
      <c r="P87" s="275"/>
      <c r="Q87" s="276"/>
      <c r="R87" s="277"/>
      <c r="S87" s="278"/>
      <c r="T87" s="279"/>
      <c r="U87" s="280"/>
      <c r="V87" s="296"/>
      <c r="W87" s="298"/>
      <c r="X87" s="282"/>
      <c r="Y87" s="283">
        <f t="shared" si="32"/>
        <v>0</v>
      </c>
      <c r="Z87" s="283">
        <f t="shared" si="33"/>
        <v>0</v>
      </c>
      <c r="AA87" s="284">
        <f t="shared" si="34"/>
        <v>0</v>
      </c>
      <c r="AB87" s="224"/>
      <c r="AC87" s="285">
        <v>1.1</v>
      </c>
      <c r="AD87" s="286">
        <f t="shared" si="35"/>
        <v>0</v>
      </c>
      <c r="AE87" s="287">
        <f t="shared" si="36"/>
        <v>0</v>
      </c>
      <c r="AF87" s="288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91"/>
      <c r="AX87" s="289"/>
      <c r="AY87" s="289"/>
      <c r="AZ87" s="289"/>
      <c r="BA87" s="289">
        <f>43*Y87</f>
        <v>0</v>
      </c>
      <c r="BB87" s="289"/>
      <c r="BC87" s="289">
        <f>19*Y87</f>
        <v>0</v>
      </c>
      <c r="BD87" s="289"/>
      <c r="BE87" s="289"/>
      <c r="BF87" s="289"/>
      <c r="BG87" s="289"/>
      <c r="BH87" s="289"/>
      <c r="BI87" s="289"/>
      <c r="BJ87" s="289"/>
      <c r="BK87" s="289"/>
      <c r="BL87" s="291"/>
      <c r="BM87" s="289">
        <f>30*Y87</f>
        <v>0</v>
      </c>
      <c r="BN87" s="294"/>
      <c r="BO87" s="294"/>
      <c r="BP87" s="294"/>
      <c r="BQ87" s="294"/>
      <c r="BR87" s="294"/>
      <c r="BS87" s="294"/>
      <c r="BT87" s="124"/>
      <c r="BU87" s="124"/>
    </row>
    <row r="88" ht="30.0" customHeight="1">
      <c r="A88" s="125"/>
      <c r="B88" s="262" t="s">
        <v>251</v>
      </c>
      <c r="C88" s="263" t="s">
        <v>208</v>
      </c>
      <c r="D88" s="292" t="s">
        <v>252</v>
      </c>
      <c r="E88" s="293"/>
      <c r="F88" s="266">
        <v>10.0</v>
      </c>
      <c r="G88" s="267">
        <v>71.0</v>
      </c>
      <c r="H88" s="268"/>
      <c r="I88" s="269"/>
      <c r="J88" s="270"/>
      <c r="K88" s="271"/>
      <c r="L88" s="249"/>
      <c r="M88" s="272"/>
      <c r="N88" s="273"/>
      <c r="O88" s="274"/>
      <c r="P88" s="275"/>
      <c r="Q88" s="276"/>
      <c r="R88" s="277"/>
      <c r="S88" s="278"/>
      <c r="T88" s="279"/>
      <c r="U88" s="280"/>
      <c r="V88" s="296"/>
      <c r="W88" s="298"/>
      <c r="X88" s="282"/>
      <c r="Y88" s="283">
        <f t="shared" si="32"/>
        <v>0</v>
      </c>
      <c r="Z88" s="283">
        <f t="shared" si="33"/>
        <v>0</v>
      </c>
      <c r="AA88" s="284">
        <f t="shared" si="34"/>
        <v>0</v>
      </c>
      <c r="AB88" s="238"/>
      <c r="AC88" s="285">
        <v>1.2</v>
      </c>
      <c r="AD88" s="286">
        <f t="shared" si="35"/>
        <v>0</v>
      </c>
      <c r="AE88" s="287">
        <f t="shared" si="36"/>
        <v>0</v>
      </c>
      <c r="AF88" s="288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91"/>
      <c r="AX88" s="289"/>
      <c r="AY88" s="289"/>
      <c r="AZ88" s="289"/>
      <c r="BA88" s="289"/>
      <c r="BB88" s="289"/>
      <c r="BC88" s="289">
        <f>23*Y88</f>
        <v>0</v>
      </c>
      <c r="BD88" s="289"/>
      <c r="BE88" s="289"/>
      <c r="BF88" s="289"/>
      <c r="BG88" s="289"/>
      <c r="BH88" s="289"/>
      <c r="BI88" s="289"/>
      <c r="BJ88" s="289"/>
      <c r="BK88" s="289"/>
      <c r="BL88" s="291"/>
      <c r="BM88" s="289">
        <f>10*Y88</f>
        <v>0</v>
      </c>
      <c r="BN88" s="294"/>
      <c r="BO88" s="294"/>
      <c r="BP88" s="294"/>
      <c r="BQ88" s="294"/>
      <c r="BR88" s="294"/>
      <c r="BS88" s="294"/>
      <c r="BT88" s="124"/>
      <c r="BU88" s="124"/>
    </row>
    <row r="89" ht="30.0" customHeight="1">
      <c r="A89" s="125"/>
      <c r="B89" s="262" t="s">
        <v>253</v>
      </c>
      <c r="C89" s="263" t="s">
        <v>208</v>
      </c>
      <c r="D89" s="292" t="s">
        <v>254</v>
      </c>
      <c r="E89" s="293"/>
      <c r="F89" s="266">
        <v>10.0</v>
      </c>
      <c r="G89" s="267">
        <v>107.0</v>
      </c>
      <c r="H89" s="268"/>
      <c r="I89" s="269"/>
      <c r="J89" s="270"/>
      <c r="K89" s="271"/>
      <c r="L89" s="249"/>
      <c r="M89" s="272"/>
      <c r="N89" s="273"/>
      <c r="O89" s="274"/>
      <c r="P89" s="275"/>
      <c r="Q89" s="276"/>
      <c r="R89" s="277"/>
      <c r="S89" s="278"/>
      <c r="T89" s="279"/>
      <c r="U89" s="280"/>
      <c r="V89" s="296"/>
      <c r="W89" s="298"/>
      <c r="X89" s="282"/>
      <c r="Y89" s="283">
        <f t="shared" si="32"/>
        <v>0</v>
      </c>
      <c r="Z89" s="283">
        <f t="shared" si="33"/>
        <v>0</v>
      </c>
      <c r="AA89" s="284">
        <f t="shared" si="34"/>
        <v>0</v>
      </c>
      <c r="AB89" s="238"/>
      <c r="AC89" s="285">
        <v>2.1</v>
      </c>
      <c r="AD89" s="286">
        <f t="shared" si="35"/>
        <v>0</v>
      </c>
      <c r="AE89" s="287">
        <f t="shared" si="36"/>
        <v>0</v>
      </c>
      <c r="AF89" s="288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91"/>
      <c r="AX89" s="289"/>
      <c r="AY89" s="289"/>
      <c r="AZ89" s="289"/>
      <c r="BA89" s="289"/>
      <c r="BB89" s="289"/>
      <c r="BC89" s="289">
        <f>19*Y89</f>
        <v>0</v>
      </c>
      <c r="BD89" s="289"/>
      <c r="BE89" s="289">
        <f>5*Y89</f>
        <v>0</v>
      </c>
      <c r="BF89" s="289"/>
      <c r="BG89" s="289"/>
      <c r="BH89" s="289"/>
      <c r="BI89" s="289"/>
      <c r="BJ89" s="289"/>
      <c r="BK89" s="289"/>
      <c r="BL89" s="291"/>
      <c r="BM89" s="289"/>
      <c r="BN89" s="289">
        <f>10*Y89</f>
        <v>0</v>
      </c>
      <c r="BO89" s="294"/>
      <c r="BP89" s="294"/>
      <c r="BQ89" s="294"/>
      <c r="BR89" s="294"/>
      <c r="BS89" s="294"/>
      <c r="BT89" s="124"/>
      <c r="BU89" s="124"/>
    </row>
    <row r="90" ht="30.0" customHeight="1">
      <c r="A90" s="125"/>
      <c r="B90" s="262" t="s">
        <v>255</v>
      </c>
      <c r="C90" s="263" t="s">
        <v>208</v>
      </c>
      <c r="D90" s="292" t="s">
        <v>256</v>
      </c>
      <c r="E90" s="252" t="s">
        <v>257</v>
      </c>
      <c r="F90" s="266">
        <v>5.0</v>
      </c>
      <c r="G90" s="267">
        <v>35.0</v>
      </c>
      <c r="H90" s="268"/>
      <c r="I90" s="269"/>
      <c r="J90" s="270"/>
      <c r="K90" s="271"/>
      <c r="L90" s="249"/>
      <c r="M90" s="272"/>
      <c r="N90" s="273"/>
      <c r="O90" s="274"/>
      <c r="P90" s="275"/>
      <c r="Q90" s="276"/>
      <c r="R90" s="277"/>
      <c r="S90" s="278"/>
      <c r="T90" s="279"/>
      <c r="U90" s="280"/>
      <c r="V90" s="296"/>
      <c r="W90" s="298"/>
      <c r="X90" s="360"/>
      <c r="Y90" s="283">
        <f t="shared" si="32"/>
        <v>0</v>
      </c>
      <c r="Z90" s="283">
        <f t="shared" si="33"/>
        <v>0</v>
      </c>
      <c r="AA90" s="284">
        <f t="shared" si="34"/>
        <v>0</v>
      </c>
      <c r="AB90" s="238"/>
      <c r="AC90" s="361">
        <v>0.4</v>
      </c>
      <c r="AD90" s="286">
        <f t="shared" si="35"/>
        <v>0</v>
      </c>
      <c r="AE90" s="287">
        <f t="shared" si="36"/>
        <v>0</v>
      </c>
      <c r="AF90" s="288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91"/>
      <c r="AX90" s="289"/>
      <c r="AY90" s="289"/>
      <c r="AZ90" s="289"/>
      <c r="BA90" s="289">
        <f>3*Y90</f>
        <v>0</v>
      </c>
      <c r="BB90" s="289"/>
      <c r="BC90" s="289">
        <f>7*Y90</f>
        <v>0</v>
      </c>
      <c r="BD90" s="289"/>
      <c r="BE90" s="289"/>
      <c r="BF90" s="289"/>
      <c r="BG90" s="289"/>
      <c r="BH90" s="289"/>
      <c r="BI90" s="289"/>
      <c r="BJ90" s="289"/>
      <c r="BK90" s="289"/>
      <c r="BL90" s="291"/>
      <c r="BM90" s="289">
        <f>5*Y90</f>
        <v>0</v>
      </c>
      <c r="BN90" s="294"/>
      <c r="BO90" s="294"/>
      <c r="BP90" s="294"/>
      <c r="BQ90" s="294"/>
      <c r="BR90" s="294"/>
      <c r="BS90" s="294"/>
      <c r="BT90" s="124"/>
      <c r="BU90" s="124"/>
    </row>
    <row r="91" ht="30.0" customHeight="1">
      <c r="A91" s="125"/>
      <c r="B91" s="262" t="s">
        <v>258</v>
      </c>
      <c r="C91" s="263" t="s">
        <v>208</v>
      </c>
      <c r="D91" s="292" t="s">
        <v>259</v>
      </c>
      <c r="E91" s="64" t="s">
        <v>260</v>
      </c>
      <c r="F91" s="266">
        <v>10.0</v>
      </c>
      <c r="G91" s="267">
        <v>242.1</v>
      </c>
      <c r="H91" s="268"/>
      <c r="I91" s="269"/>
      <c r="J91" s="270"/>
      <c r="K91" s="271"/>
      <c r="L91" s="249"/>
      <c r="M91" s="272"/>
      <c r="N91" s="273"/>
      <c r="O91" s="274"/>
      <c r="P91" s="275"/>
      <c r="Q91" s="276"/>
      <c r="R91" s="277"/>
      <c r="S91" s="278"/>
      <c r="T91" s="279"/>
      <c r="U91" s="280"/>
      <c r="V91" s="296"/>
      <c r="W91" s="298"/>
      <c r="X91" s="360"/>
      <c r="Y91" s="283">
        <f t="shared" si="32"/>
        <v>0</v>
      </c>
      <c r="Z91" s="283">
        <f t="shared" si="33"/>
        <v>0</v>
      </c>
      <c r="AA91" s="284">
        <f t="shared" si="34"/>
        <v>0</v>
      </c>
      <c r="AB91" s="238"/>
      <c r="AC91" s="361">
        <v>4.7</v>
      </c>
      <c r="AD91" s="286">
        <f t="shared" si="35"/>
        <v>0</v>
      </c>
      <c r="AE91" s="287">
        <f t="shared" si="36"/>
        <v>0</v>
      </c>
      <c r="AF91" s="288"/>
      <c r="AG91" s="289"/>
      <c r="AH91" s="289"/>
      <c r="AI91" s="289"/>
      <c r="AJ91" s="289">
        <f>2*Y91</f>
        <v>0</v>
      </c>
      <c r="AK91" s="289">
        <f>3*Y91</f>
        <v>0</v>
      </c>
      <c r="AL91" s="289">
        <f>3*Y91</f>
        <v>0</v>
      </c>
      <c r="AM91" s="289">
        <f>2*Y91</f>
        <v>0</v>
      </c>
      <c r="AN91" s="289"/>
      <c r="AO91" s="289"/>
      <c r="AP91" s="289"/>
      <c r="AQ91" s="289"/>
      <c r="AR91" s="289"/>
      <c r="AS91" s="289"/>
      <c r="AT91" s="289"/>
      <c r="AU91" s="289"/>
      <c r="AV91" s="289"/>
      <c r="AW91" s="291"/>
      <c r="AX91" s="289"/>
      <c r="AY91" s="289"/>
      <c r="AZ91" s="289"/>
      <c r="BA91" s="289"/>
      <c r="BB91" s="289"/>
      <c r="BC91" s="289">
        <f>9*Y91</f>
        <v>0</v>
      </c>
      <c r="BD91" s="289"/>
      <c r="BE91" s="289">
        <f t="shared" ref="BE91:BE92" si="42">1*Y91</f>
        <v>0</v>
      </c>
      <c r="BF91" s="289"/>
      <c r="BG91" s="289"/>
      <c r="BH91" s="289"/>
      <c r="BI91" s="289"/>
      <c r="BJ91" s="289"/>
      <c r="BK91" s="289"/>
      <c r="BL91" s="291"/>
      <c r="BM91" s="289"/>
      <c r="BN91" s="294"/>
      <c r="BO91" s="289">
        <f>10*Y91</f>
        <v>0</v>
      </c>
      <c r="BP91" s="294"/>
      <c r="BQ91" s="294"/>
      <c r="BR91" s="294"/>
      <c r="BS91" s="294"/>
      <c r="BT91" s="124"/>
      <c r="BU91" s="124"/>
    </row>
    <row r="92" ht="30.0" customHeight="1">
      <c r="A92" s="125"/>
      <c r="B92" s="262" t="s">
        <v>261</v>
      </c>
      <c r="C92" s="263" t="s">
        <v>208</v>
      </c>
      <c r="D92" s="292" t="s">
        <v>262</v>
      </c>
      <c r="E92" s="252" t="s">
        <v>263</v>
      </c>
      <c r="F92" s="266">
        <v>5.0</v>
      </c>
      <c r="G92" s="267">
        <v>145.5</v>
      </c>
      <c r="H92" s="268"/>
      <c r="I92" s="269"/>
      <c r="J92" s="270"/>
      <c r="K92" s="271"/>
      <c r="L92" s="249"/>
      <c r="M92" s="272"/>
      <c r="N92" s="273"/>
      <c r="O92" s="274"/>
      <c r="P92" s="275"/>
      <c r="Q92" s="276"/>
      <c r="R92" s="277"/>
      <c r="S92" s="278"/>
      <c r="T92" s="279"/>
      <c r="U92" s="280"/>
      <c r="V92" s="296"/>
      <c r="W92" s="298"/>
      <c r="X92" s="360"/>
      <c r="Y92" s="283">
        <f t="shared" si="32"/>
        <v>0</v>
      </c>
      <c r="Z92" s="283">
        <f t="shared" si="33"/>
        <v>0</v>
      </c>
      <c r="AA92" s="284">
        <f t="shared" si="34"/>
        <v>0</v>
      </c>
      <c r="AB92" s="238"/>
      <c r="AC92" s="361">
        <v>3.0</v>
      </c>
      <c r="AD92" s="286">
        <f t="shared" si="35"/>
        <v>0</v>
      </c>
      <c r="AE92" s="287">
        <f t="shared" si="36"/>
        <v>0</v>
      </c>
      <c r="AF92" s="288"/>
      <c r="AG92" s="289"/>
      <c r="AH92" s="289"/>
      <c r="AI92" s="289"/>
      <c r="AJ92" s="289"/>
      <c r="AK92" s="289"/>
      <c r="AL92" s="289">
        <f>2*Y92</f>
        <v>0</v>
      </c>
      <c r="AM92" s="289"/>
      <c r="AN92" s="289">
        <f>3*Y92</f>
        <v>0</v>
      </c>
      <c r="AO92" s="289"/>
      <c r="AP92" s="289"/>
      <c r="AQ92" s="289"/>
      <c r="AR92" s="289"/>
      <c r="AS92" s="289"/>
      <c r="AT92" s="289"/>
      <c r="AU92" s="289"/>
      <c r="AV92" s="289"/>
      <c r="AW92" s="291"/>
      <c r="AX92" s="289"/>
      <c r="AY92" s="289"/>
      <c r="AZ92" s="289"/>
      <c r="BA92" s="289"/>
      <c r="BB92" s="289"/>
      <c r="BC92" s="289">
        <f>3*Y92</f>
        <v>0</v>
      </c>
      <c r="BD92" s="289"/>
      <c r="BE92" s="289">
        <f t="shared" si="42"/>
        <v>0</v>
      </c>
      <c r="BF92" s="289"/>
      <c r="BG92" s="289"/>
      <c r="BH92" s="289"/>
      <c r="BI92" s="289">
        <f>1*Y92</f>
        <v>0</v>
      </c>
      <c r="BJ92" s="289"/>
      <c r="BK92" s="289"/>
      <c r="BL92" s="291"/>
      <c r="BM92" s="289"/>
      <c r="BN92" s="294"/>
      <c r="BO92" s="294"/>
      <c r="BP92" s="289">
        <f>5*Y92</f>
        <v>0</v>
      </c>
      <c r="BQ92" s="294"/>
      <c r="BR92" s="294"/>
      <c r="BS92" s="294"/>
      <c r="BT92" s="124"/>
      <c r="BU92" s="124"/>
    </row>
    <row r="93" ht="36.0" customHeight="1">
      <c r="A93" s="125"/>
      <c r="B93" s="262" t="s">
        <v>264</v>
      </c>
      <c r="C93" s="263" t="s">
        <v>208</v>
      </c>
      <c r="D93" s="292" t="s">
        <v>265</v>
      </c>
      <c r="E93" s="252" t="s">
        <v>266</v>
      </c>
      <c r="F93" s="266">
        <v>10.0</v>
      </c>
      <c r="G93" s="267">
        <v>180.3</v>
      </c>
      <c r="H93" s="268"/>
      <c r="I93" s="269"/>
      <c r="J93" s="270"/>
      <c r="K93" s="271"/>
      <c r="L93" s="249"/>
      <c r="M93" s="272"/>
      <c r="N93" s="273"/>
      <c r="O93" s="274"/>
      <c r="P93" s="275"/>
      <c r="Q93" s="276"/>
      <c r="R93" s="277"/>
      <c r="S93" s="278"/>
      <c r="T93" s="279"/>
      <c r="U93" s="280"/>
      <c r="V93" s="296"/>
      <c r="W93" s="298"/>
      <c r="X93" s="360"/>
      <c r="Y93" s="283">
        <f t="shared" si="32"/>
        <v>0</v>
      </c>
      <c r="Z93" s="283">
        <f t="shared" si="33"/>
        <v>0</v>
      </c>
      <c r="AA93" s="284">
        <f t="shared" si="34"/>
        <v>0</v>
      </c>
      <c r="AB93" s="238"/>
      <c r="AC93" s="361">
        <v>3.6</v>
      </c>
      <c r="AD93" s="286">
        <f t="shared" si="35"/>
        <v>0</v>
      </c>
      <c r="AE93" s="287">
        <f t="shared" si="36"/>
        <v>0</v>
      </c>
      <c r="AF93" s="288"/>
      <c r="AG93" s="289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289"/>
      <c r="AU93" s="289"/>
      <c r="AV93" s="289"/>
      <c r="AW93" s="291"/>
      <c r="AX93" s="289"/>
      <c r="AY93" s="289"/>
      <c r="AZ93" s="289"/>
      <c r="BA93" s="289">
        <f>5*Y93</f>
        <v>0</v>
      </c>
      <c r="BB93" s="289"/>
      <c r="BC93" s="289">
        <f>33*Y93</f>
        <v>0</v>
      </c>
      <c r="BD93" s="289"/>
      <c r="BE93" s="289">
        <f>2*Y93</f>
        <v>0</v>
      </c>
      <c r="BF93" s="289"/>
      <c r="BG93" s="289"/>
      <c r="BH93" s="289"/>
      <c r="BI93" s="289"/>
      <c r="BJ93" s="289"/>
      <c r="BK93" s="289"/>
      <c r="BL93" s="291"/>
      <c r="BM93" s="289"/>
      <c r="BN93" s="294"/>
      <c r="BO93" s="289">
        <f>10*Y93</f>
        <v>0</v>
      </c>
      <c r="BP93" s="294"/>
      <c r="BQ93" s="294"/>
      <c r="BR93" s="294"/>
      <c r="BS93" s="294"/>
      <c r="BT93" s="124"/>
      <c r="BU93" s="124"/>
    </row>
    <row r="94" ht="30.0" customHeight="1">
      <c r="A94" s="125"/>
      <c r="B94" s="262" t="s">
        <v>267</v>
      </c>
      <c r="C94" s="263" t="s">
        <v>208</v>
      </c>
      <c r="D94" s="292" t="s">
        <v>268</v>
      </c>
      <c r="E94" s="252" t="s">
        <v>269</v>
      </c>
      <c r="F94" s="266">
        <v>6.0</v>
      </c>
      <c r="G94" s="362">
        <v>164.0</v>
      </c>
      <c r="H94" s="268"/>
      <c r="I94" s="269"/>
      <c r="J94" s="270"/>
      <c r="K94" s="271"/>
      <c r="L94" s="249"/>
      <c r="M94" s="272"/>
      <c r="N94" s="273"/>
      <c r="O94" s="274"/>
      <c r="P94" s="275"/>
      <c r="Q94" s="276"/>
      <c r="R94" s="277"/>
      <c r="S94" s="278"/>
      <c r="T94" s="279"/>
      <c r="U94" s="280"/>
      <c r="V94" s="296"/>
      <c r="W94" s="298"/>
      <c r="X94" s="282"/>
      <c r="Y94" s="283">
        <f t="shared" si="32"/>
        <v>0</v>
      </c>
      <c r="Z94" s="283">
        <f t="shared" si="33"/>
        <v>0</v>
      </c>
      <c r="AA94" s="284">
        <f t="shared" si="34"/>
        <v>0</v>
      </c>
      <c r="AB94" s="238"/>
      <c r="AC94" s="285">
        <v>3.3</v>
      </c>
      <c r="AD94" s="286">
        <f t="shared" si="35"/>
        <v>0</v>
      </c>
      <c r="AE94" s="287">
        <f t="shared" si="36"/>
        <v>0</v>
      </c>
      <c r="AF94" s="288"/>
      <c r="AG94" s="289"/>
      <c r="AH94" s="289"/>
      <c r="AI94" s="289">
        <f>3*Y94</f>
        <v>0</v>
      </c>
      <c r="AJ94" s="289">
        <f>3*Y94</f>
        <v>0</v>
      </c>
      <c r="AK94" s="289"/>
      <c r="AL94" s="289"/>
      <c r="AM94" s="289"/>
      <c r="AN94" s="289"/>
      <c r="AO94" s="289"/>
      <c r="AP94" s="289"/>
      <c r="AQ94" s="289"/>
      <c r="AR94" s="289"/>
      <c r="AS94" s="289"/>
      <c r="AT94" s="289"/>
      <c r="AU94" s="289"/>
      <c r="AV94" s="289"/>
      <c r="AW94" s="291"/>
      <c r="AX94" s="289"/>
      <c r="AY94" s="289"/>
      <c r="AZ94" s="289"/>
      <c r="BA94" s="289"/>
      <c r="BB94" s="289"/>
      <c r="BC94" s="289">
        <f>8*Y94</f>
        <v>0</v>
      </c>
      <c r="BD94" s="289"/>
      <c r="BE94" s="289">
        <f>17*Y94</f>
        <v>0</v>
      </c>
      <c r="BF94" s="289"/>
      <c r="BG94" s="289"/>
      <c r="BH94" s="289"/>
      <c r="BI94" s="289"/>
      <c r="BJ94" s="289"/>
      <c r="BK94" s="289"/>
      <c r="BL94" s="291"/>
      <c r="BM94" s="289"/>
      <c r="BN94" s="294"/>
      <c r="BO94" s="294"/>
      <c r="BP94" s="289">
        <f>6*Y94</f>
        <v>0</v>
      </c>
      <c r="BQ94" s="294"/>
      <c r="BR94" s="294"/>
      <c r="BS94" s="294"/>
      <c r="BT94" s="124"/>
      <c r="BU94" s="124"/>
    </row>
    <row r="95" ht="27.0" customHeight="1">
      <c r="A95" s="125"/>
      <c r="B95" s="262" t="s">
        <v>270</v>
      </c>
      <c r="C95" s="263" t="s">
        <v>208</v>
      </c>
      <c r="D95" s="292" t="s">
        <v>271</v>
      </c>
      <c r="E95" s="252" t="s">
        <v>272</v>
      </c>
      <c r="F95" s="266">
        <v>3.0</v>
      </c>
      <c r="G95" s="362">
        <v>116.0</v>
      </c>
      <c r="H95" s="268"/>
      <c r="I95" s="269"/>
      <c r="J95" s="270"/>
      <c r="K95" s="271"/>
      <c r="L95" s="249"/>
      <c r="M95" s="272"/>
      <c r="N95" s="273"/>
      <c r="O95" s="274"/>
      <c r="P95" s="275"/>
      <c r="Q95" s="276"/>
      <c r="R95" s="277"/>
      <c r="S95" s="278"/>
      <c r="T95" s="279"/>
      <c r="U95" s="280"/>
      <c r="V95" s="296"/>
      <c r="W95" s="298"/>
      <c r="X95" s="282"/>
      <c r="Y95" s="283">
        <f t="shared" si="32"/>
        <v>0</v>
      </c>
      <c r="Z95" s="283">
        <f t="shared" si="33"/>
        <v>0</v>
      </c>
      <c r="AA95" s="284">
        <f t="shared" si="34"/>
        <v>0</v>
      </c>
      <c r="AB95" s="238"/>
      <c r="AC95" s="285">
        <v>2.3</v>
      </c>
      <c r="AD95" s="286">
        <f t="shared" si="35"/>
        <v>0</v>
      </c>
      <c r="AE95" s="287">
        <f t="shared" si="36"/>
        <v>0</v>
      </c>
      <c r="AF95" s="288"/>
      <c r="AG95" s="289"/>
      <c r="AH95" s="289"/>
      <c r="AI95" s="289">
        <f t="shared" ref="AI95:AI96" si="43">1*Y95</f>
        <v>0</v>
      </c>
      <c r="AJ95" s="289">
        <f>2*Y95</f>
        <v>0</v>
      </c>
      <c r="AK95" s="289"/>
      <c r="AL95" s="289"/>
      <c r="AM95" s="289"/>
      <c r="AN95" s="289"/>
      <c r="AO95" s="289"/>
      <c r="AP95" s="289"/>
      <c r="AQ95" s="289"/>
      <c r="AR95" s="289"/>
      <c r="AS95" s="289"/>
      <c r="AT95" s="289"/>
      <c r="AU95" s="289"/>
      <c r="AV95" s="289"/>
      <c r="AW95" s="291"/>
      <c r="AX95" s="289"/>
      <c r="AY95" s="289"/>
      <c r="AZ95" s="289"/>
      <c r="BA95" s="289"/>
      <c r="BB95" s="289"/>
      <c r="BC95" s="289">
        <f>1*Y95</f>
        <v>0</v>
      </c>
      <c r="BD95" s="289"/>
      <c r="BE95" s="289">
        <f>8*Y95</f>
        <v>0</v>
      </c>
      <c r="BF95" s="289"/>
      <c r="BG95" s="289">
        <f>3*Y95</f>
        <v>0</v>
      </c>
      <c r="BH95" s="289"/>
      <c r="BI95" s="289"/>
      <c r="BJ95" s="289"/>
      <c r="BK95" s="289"/>
      <c r="BL95" s="291"/>
      <c r="BM95" s="289"/>
      <c r="BN95" s="294"/>
      <c r="BO95" s="294"/>
      <c r="BP95" s="294"/>
      <c r="BQ95" s="289">
        <f>3*Y95</f>
        <v>0</v>
      </c>
      <c r="BR95" s="294"/>
      <c r="BS95" s="294"/>
      <c r="BT95" s="124"/>
      <c r="BU95" s="124"/>
    </row>
    <row r="96" ht="30.0" customHeight="1">
      <c r="A96" s="125"/>
      <c r="B96" s="262" t="s">
        <v>273</v>
      </c>
      <c r="C96" s="263" t="s">
        <v>208</v>
      </c>
      <c r="D96" s="292" t="s">
        <v>274</v>
      </c>
      <c r="E96" s="252" t="s">
        <v>275</v>
      </c>
      <c r="F96" s="266">
        <v>1.0</v>
      </c>
      <c r="G96" s="362">
        <v>52.0</v>
      </c>
      <c r="H96" s="268"/>
      <c r="I96" s="269"/>
      <c r="J96" s="270"/>
      <c r="K96" s="271"/>
      <c r="L96" s="249"/>
      <c r="M96" s="272"/>
      <c r="N96" s="273"/>
      <c r="O96" s="274"/>
      <c r="P96" s="275"/>
      <c r="Q96" s="276"/>
      <c r="R96" s="277"/>
      <c r="S96" s="278"/>
      <c r="T96" s="279"/>
      <c r="U96" s="280"/>
      <c r="V96" s="296"/>
      <c r="W96" s="298"/>
      <c r="X96" s="282"/>
      <c r="Y96" s="283">
        <f t="shared" si="32"/>
        <v>0</v>
      </c>
      <c r="Z96" s="283">
        <f t="shared" si="33"/>
        <v>0</v>
      </c>
      <c r="AA96" s="284">
        <f t="shared" si="34"/>
        <v>0</v>
      </c>
      <c r="AB96" s="238"/>
      <c r="AC96" s="285">
        <v>1.0</v>
      </c>
      <c r="AD96" s="286">
        <f t="shared" si="35"/>
        <v>0</v>
      </c>
      <c r="AE96" s="287">
        <f t="shared" si="36"/>
        <v>0</v>
      </c>
      <c r="AF96" s="288"/>
      <c r="AG96" s="289"/>
      <c r="AH96" s="289"/>
      <c r="AI96" s="289">
        <f t="shared" si="43"/>
        <v>0</v>
      </c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91"/>
      <c r="AX96" s="289"/>
      <c r="AY96" s="289"/>
      <c r="AZ96" s="289"/>
      <c r="BA96" s="289"/>
      <c r="BB96" s="289"/>
      <c r="BC96" s="289">
        <f>5*Y96</f>
        <v>0</v>
      </c>
      <c r="BD96" s="289"/>
      <c r="BE96" s="289">
        <f>1*Y96</f>
        <v>0</v>
      </c>
      <c r="BF96" s="289"/>
      <c r="BG96" s="289"/>
      <c r="BH96" s="289"/>
      <c r="BI96" s="289"/>
      <c r="BJ96" s="289"/>
      <c r="BK96" s="289"/>
      <c r="BL96" s="291"/>
      <c r="BM96" s="289"/>
      <c r="BN96" s="294"/>
      <c r="BO96" s="294"/>
      <c r="BP96" s="294"/>
      <c r="BQ96" s="289">
        <f>1*Y96</f>
        <v>0</v>
      </c>
      <c r="BR96" s="294"/>
      <c r="BS96" s="294"/>
      <c r="BT96" s="124"/>
      <c r="BU96" s="124"/>
    </row>
    <row r="97" ht="30.0" customHeight="1">
      <c r="A97" s="125"/>
      <c r="B97" s="262" t="s">
        <v>276</v>
      </c>
      <c r="C97" s="263" t="s">
        <v>208</v>
      </c>
      <c r="D97" s="295" t="s">
        <v>277</v>
      </c>
      <c r="E97" s="252" t="s">
        <v>278</v>
      </c>
      <c r="F97" s="266">
        <v>10.0</v>
      </c>
      <c r="G97" s="362">
        <v>95.0</v>
      </c>
      <c r="H97" s="268"/>
      <c r="I97" s="269"/>
      <c r="J97" s="270"/>
      <c r="K97" s="271"/>
      <c r="L97" s="249"/>
      <c r="M97" s="272"/>
      <c r="N97" s="273"/>
      <c r="O97" s="274"/>
      <c r="P97" s="275"/>
      <c r="Q97" s="276"/>
      <c r="R97" s="277"/>
      <c r="S97" s="278"/>
      <c r="T97" s="279"/>
      <c r="U97" s="280"/>
      <c r="V97" s="296"/>
      <c r="W97" s="298"/>
      <c r="X97" s="282"/>
      <c r="Y97" s="283">
        <f t="shared" si="32"/>
        <v>0</v>
      </c>
      <c r="Z97" s="283">
        <f t="shared" si="33"/>
        <v>0</v>
      </c>
      <c r="AA97" s="284">
        <f t="shared" si="34"/>
        <v>0</v>
      </c>
      <c r="AB97" s="238"/>
      <c r="AC97" s="285">
        <v>1.3</v>
      </c>
      <c r="AD97" s="286">
        <f t="shared" si="35"/>
        <v>0</v>
      </c>
      <c r="AE97" s="287">
        <f t="shared" si="36"/>
        <v>0</v>
      </c>
      <c r="AF97" s="288"/>
      <c r="AG97" s="289"/>
      <c r="AH97" s="289">
        <f>1*Y97</f>
        <v>0</v>
      </c>
      <c r="AI97" s="289">
        <f>8*Y97</f>
        <v>0</v>
      </c>
      <c r="AJ97" s="289">
        <f>1*Y97</f>
        <v>0</v>
      </c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91"/>
      <c r="AX97" s="289"/>
      <c r="AY97" s="289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91"/>
      <c r="BM97" s="289"/>
      <c r="BN97" s="289">
        <f>10*Y97</f>
        <v>0</v>
      </c>
      <c r="BO97" s="294"/>
      <c r="BP97" s="294"/>
      <c r="BQ97" s="294"/>
      <c r="BR97" s="294"/>
      <c r="BS97" s="294"/>
      <c r="BT97" s="124"/>
      <c r="BU97" s="124"/>
    </row>
    <row r="98" ht="30.0" customHeight="1">
      <c r="A98" s="125"/>
      <c r="B98" s="262" t="s">
        <v>279</v>
      </c>
      <c r="C98" s="263" t="s">
        <v>208</v>
      </c>
      <c r="D98" s="292" t="s">
        <v>280</v>
      </c>
      <c r="E98" s="252" t="s">
        <v>281</v>
      </c>
      <c r="F98" s="266">
        <v>10.0</v>
      </c>
      <c r="G98" s="362">
        <v>174.6</v>
      </c>
      <c r="H98" s="268"/>
      <c r="I98" s="269"/>
      <c r="J98" s="270"/>
      <c r="K98" s="271"/>
      <c r="L98" s="249"/>
      <c r="M98" s="272"/>
      <c r="N98" s="273"/>
      <c r="O98" s="274"/>
      <c r="P98" s="275"/>
      <c r="Q98" s="276"/>
      <c r="R98" s="277"/>
      <c r="S98" s="278"/>
      <c r="T98" s="279"/>
      <c r="U98" s="280"/>
      <c r="V98" s="296"/>
      <c r="W98" s="298"/>
      <c r="X98" s="282"/>
      <c r="Y98" s="283">
        <f t="shared" si="32"/>
        <v>0</v>
      </c>
      <c r="Z98" s="283">
        <f t="shared" si="33"/>
        <v>0</v>
      </c>
      <c r="AA98" s="284">
        <f t="shared" si="34"/>
        <v>0</v>
      </c>
      <c r="AB98" s="238"/>
      <c r="AC98" s="285">
        <v>3.2</v>
      </c>
      <c r="AD98" s="286">
        <f t="shared" si="35"/>
        <v>0</v>
      </c>
      <c r="AE98" s="287">
        <f t="shared" si="36"/>
        <v>0</v>
      </c>
      <c r="AF98" s="288"/>
      <c r="AG98" s="289"/>
      <c r="AH98" s="289"/>
      <c r="AI98" s="289">
        <f>6*Y98</f>
        <v>0</v>
      </c>
      <c r="AJ98" s="289">
        <f>4*Y98</f>
        <v>0</v>
      </c>
      <c r="AK98" s="289"/>
      <c r="AL98" s="289"/>
      <c r="AM98" s="289"/>
      <c r="AN98" s="289"/>
      <c r="AO98" s="289"/>
      <c r="AP98" s="289"/>
      <c r="AQ98" s="289"/>
      <c r="AR98" s="289"/>
      <c r="AS98" s="289"/>
      <c r="AT98" s="289"/>
      <c r="AU98" s="289"/>
      <c r="AV98" s="289"/>
      <c r="AW98" s="291"/>
      <c r="AX98" s="289"/>
      <c r="AY98" s="289"/>
      <c r="AZ98" s="289"/>
      <c r="BA98" s="289"/>
      <c r="BB98" s="289"/>
      <c r="BC98" s="289">
        <f>2*Y98</f>
        <v>0</v>
      </c>
      <c r="BD98" s="289"/>
      <c r="BE98" s="289">
        <f>8*Y98</f>
        <v>0</v>
      </c>
      <c r="BF98" s="289"/>
      <c r="BG98" s="289"/>
      <c r="BH98" s="289"/>
      <c r="BI98" s="289"/>
      <c r="BJ98" s="289"/>
      <c r="BK98" s="289"/>
      <c r="BL98" s="291"/>
      <c r="BM98" s="289"/>
      <c r="BN98" s="294"/>
      <c r="BO98" s="294"/>
      <c r="BP98" s="289">
        <f>10*Y98</f>
        <v>0</v>
      </c>
      <c r="BQ98" s="294"/>
      <c r="BR98" s="294"/>
      <c r="BS98" s="294"/>
      <c r="BT98" s="124"/>
      <c r="BU98" s="124"/>
    </row>
    <row r="99" ht="30.0" customHeight="1">
      <c r="A99" s="125"/>
      <c r="B99" s="262" t="s">
        <v>282</v>
      </c>
      <c r="C99" s="263" t="s">
        <v>208</v>
      </c>
      <c r="D99" s="292" t="s">
        <v>283</v>
      </c>
      <c r="E99" s="252" t="s">
        <v>284</v>
      </c>
      <c r="F99" s="266">
        <v>3.0</v>
      </c>
      <c r="G99" s="362">
        <v>117.5</v>
      </c>
      <c r="H99" s="268"/>
      <c r="I99" s="269"/>
      <c r="J99" s="270"/>
      <c r="K99" s="271"/>
      <c r="L99" s="249"/>
      <c r="M99" s="272"/>
      <c r="N99" s="273"/>
      <c r="O99" s="274"/>
      <c r="P99" s="275"/>
      <c r="Q99" s="276"/>
      <c r="R99" s="277"/>
      <c r="S99" s="278"/>
      <c r="T99" s="279"/>
      <c r="U99" s="280"/>
      <c r="V99" s="296"/>
      <c r="W99" s="298"/>
      <c r="X99" s="282"/>
      <c r="Y99" s="283">
        <f t="shared" si="32"/>
        <v>0</v>
      </c>
      <c r="Z99" s="283">
        <f t="shared" si="33"/>
        <v>0</v>
      </c>
      <c r="AA99" s="284">
        <f t="shared" si="34"/>
        <v>0</v>
      </c>
      <c r="AB99" s="238"/>
      <c r="AC99" s="285">
        <v>2.4</v>
      </c>
      <c r="AD99" s="286">
        <f t="shared" si="35"/>
        <v>0</v>
      </c>
      <c r="AE99" s="287">
        <f t="shared" si="36"/>
        <v>0</v>
      </c>
      <c r="AF99" s="288"/>
      <c r="AG99" s="289"/>
      <c r="AH99" s="289"/>
      <c r="AI99" s="289"/>
      <c r="AJ99" s="289">
        <f>1*Y99</f>
        <v>0</v>
      </c>
      <c r="AK99" s="289">
        <f>2*Y99</f>
        <v>0</v>
      </c>
      <c r="AL99" s="289"/>
      <c r="AM99" s="289"/>
      <c r="AN99" s="289"/>
      <c r="AO99" s="289"/>
      <c r="AP99" s="289"/>
      <c r="AQ99" s="289"/>
      <c r="AR99" s="289"/>
      <c r="AS99" s="289"/>
      <c r="AT99" s="289"/>
      <c r="AU99" s="289"/>
      <c r="AV99" s="289"/>
      <c r="AW99" s="291"/>
      <c r="AX99" s="289"/>
      <c r="AY99" s="289"/>
      <c r="AZ99" s="289"/>
      <c r="BA99" s="289"/>
      <c r="BB99" s="289"/>
      <c r="BC99" s="289"/>
      <c r="BD99" s="289"/>
      <c r="BE99" s="289">
        <f>3*Y99</f>
        <v>0</v>
      </c>
      <c r="BF99" s="289"/>
      <c r="BG99" s="289"/>
      <c r="BH99" s="289"/>
      <c r="BI99" s="289"/>
      <c r="BJ99" s="289"/>
      <c r="BK99" s="289"/>
      <c r="BL99" s="291"/>
      <c r="BM99" s="289"/>
      <c r="BN99" s="294"/>
      <c r="BO99" s="294"/>
      <c r="BP99" s="294"/>
      <c r="BQ99" s="289">
        <f>3*Y99</f>
        <v>0</v>
      </c>
      <c r="BR99" s="294"/>
      <c r="BS99" s="294"/>
      <c r="BT99" s="124"/>
      <c r="BU99" s="124"/>
    </row>
    <row r="100" ht="30.0" customHeight="1">
      <c r="A100" s="125"/>
      <c r="B100" s="262" t="s">
        <v>285</v>
      </c>
      <c r="C100" s="263" t="s">
        <v>208</v>
      </c>
      <c r="D100" s="292" t="s">
        <v>286</v>
      </c>
      <c r="E100" s="252" t="s">
        <v>287</v>
      </c>
      <c r="F100" s="266">
        <v>2.0</v>
      </c>
      <c r="G100" s="362">
        <v>99.0</v>
      </c>
      <c r="H100" s="268"/>
      <c r="I100" s="269"/>
      <c r="J100" s="270"/>
      <c r="K100" s="271"/>
      <c r="L100" s="249"/>
      <c r="M100" s="272"/>
      <c r="N100" s="273"/>
      <c r="O100" s="274"/>
      <c r="P100" s="275"/>
      <c r="Q100" s="276"/>
      <c r="R100" s="277"/>
      <c r="S100" s="278"/>
      <c r="T100" s="279"/>
      <c r="U100" s="280"/>
      <c r="V100" s="296"/>
      <c r="W100" s="298"/>
      <c r="X100" s="282"/>
      <c r="Y100" s="283">
        <f t="shared" si="32"/>
        <v>0</v>
      </c>
      <c r="Z100" s="283">
        <f t="shared" si="33"/>
        <v>0</v>
      </c>
      <c r="AA100" s="284">
        <f t="shared" si="34"/>
        <v>0</v>
      </c>
      <c r="AB100" s="238"/>
      <c r="AC100" s="285">
        <v>2.0</v>
      </c>
      <c r="AD100" s="286">
        <f t="shared" si="35"/>
        <v>0</v>
      </c>
      <c r="AE100" s="287">
        <f t="shared" si="36"/>
        <v>0</v>
      </c>
      <c r="AF100" s="288"/>
      <c r="AG100" s="289"/>
      <c r="AH100" s="289"/>
      <c r="AI100" s="289"/>
      <c r="AJ100" s="289"/>
      <c r="AK100" s="289"/>
      <c r="AL100" s="289"/>
      <c r="AM100" s="289">
        <f>2*Y100</f>
        <v>0</v>
      </c>
      <c r="AN100" s="289"/>
      <c r="AO100" s="289"/>
      <c r="AP100" s="289"/>
      <c r="AQ100" s="289"/>
      <c r="AR100" s="289"/>
      <c r="AS100" s="289"/>
      <c r="AT100" s="289"/>
      <c r="AU100" s="289"/>
      <c r="AV100" s="289"/>
      <c r="AW100" s="291"/>
      <c r="AX100" s="289"/>
      <c r="AY100" s="289"/>
      <c r="AZ100" s="289"/>
      <c r="BA100" s="289"/>
      <c r="BB100" s="289"/>
      <c r="BC100" s="289"/>
      <c r="BD100" s="289"/>
      <c r="BE100" s="289">
        <f>2*Y100</f>
        <v>0</v>
      </c>
      <c r="BF100" s="289"/>
      <c r="BG100" s="289"/>
      <c r="BH100" s="289"/>
      <c r="BI100" s="289"/>
      <c r="BJ100" s="289"/>
      <c r="BK100" s="289"/>
      <c r="BL100" s="291"/>
      <c r="BM100" s="289"/>
      <c r="BN100" s="294"/>
      <c r="BO100" s="294"/>
      <c r="BP100" s="294"/>
      <c r="BQ100" s="289">
        <f>2*Y100</f>
        <v>0</v>
      </c>
      <c r="BR100" s="294"/>
      <c r="BS100" s="294"/>
      <c r="BT100" s="124"/>
      <c r="BU100" s="124"/>
    </row>
    <row r="101" ht="30.0" customHeight="1">
      <c r="A101" s="125"/>
      <c r="B101" s="262" t="s">
        <v>288</v>
      </c>
      <c r="C101" s="263" t="s">
        <v>208</v>
      </c>
      <c r="D101" s="292" t="s">
        <v>289</v>
      </c>
      <c r="E101" s="252" t="s">
        <v>290</v>
      </c>
      <c r="F101" s="266">
        <v>1.0</v>
      </c>
      <c r="G101" s="362">
        <v>57.0</v>
      </c>
      <c r="H101" s="268"/>
      <c r="I101" s="269"/>
      <c r="J101" s="270"/>
      <c r="K101" s="271"/>
      <c r="L101" s="249"/>
      <c r="M101" s="272"/>
      <c r="N101" s="273"/>
      <c r="O101" s="274"/>
      <c r="P101" s="275"/>
      <c r="Q101" s="276"/>
      <c r="R101" s="277"/>
      <c r="S101" s="278"/>
      <c r="T101" s="279"/>
      <c r="U101" s="280"/>
      <c r="V101" s="296"/>
      <c r="W101" s="298"/>
      <c r="X101" s="282"/>
      <c r="Y101" s="283">
        <f t="shared" si="32"/>
        <v>0</v>
      </c>
      <c r="Z101" s="283">
        <f t="shared" si="33"/>
        <v>0</v>
      </c>
      <c r="AA101" s="284">
        <f t="shared" si="34"/>
        <v>0</v>
      </c>
      <c r="AB101" s="238"/>
      <c r="AC101" s="285">
        <v>1.1</v>
      </c>
      <c r="AD101" s="286">
        <f t="shared" si="35"/>
        <v>0</v>
      </c>
      <c r="AE101" s="287">
        <f t="shared" si="36"/>
        <v>0</v>
      </c>
      <c r="AF101" s="288"/>
      <c r="AG101" s="289"/>
      <c r="AH101" s="289"/>
      <c r="AI101" s="289"/>
      <c r="AJ101" s="289">
        <f>1*Y101</f>
        <v>0</v>
      </c>
      <c r="AK101" s="289"/>
      <c r="AL101" s="289"/>
      <c r="AM101" s="289"/>
      <c r="AN101" s="289"/>
      <c r="AO101" s="289"/>
      <c r="AP101" s="289"/>
      <c r="AQ101" s="289"/>
      <c r="AR101" s="289"/>
      <c r="AS101" s="289"/>
      <c r="AT101" s="289"/>
      <c r="AU101" s="289"/>
      <c r="AV101" s="289"/>
      <c r="AW101" s="291"/>
      <c r="AX101" s="289"/>
      <c r="AY101" s="289"/>
      <c r="AZ101" s="289"/>
      <c r="BA101" s="289"/>
      <c r="BB101" s="289"/>
      <c r="BC101" s="289"/>
      <c r="BD101" s="289"/>
      <c r="BE101" s="289">
        <f>1*Y101</f>
        <v>0</v>
      </c>
      <c r="BF101" s="289"/>
      <c r="BG101" s="289"/>
      <c r="BH101" s="289"/>
      <c r="BI101" s="289"/>
      <c r="BJ101" s="289"/>
      <c r="BK101" s="289"/>
      <c r="BL101" s="291"/>
      <c r="BM101" s="289"/>
      <c r="BN101" s="294"/>
      <c r="BO101" s="294"/>
      <c r="BP101" s="294"/>
      <c r="BQ101" s="289">
        <f>1*Y101</f>
        <v>0</v>
      </c>
      <c r="BR101" s="294"/>
      <c r="BS101" s="294"/>
      <c r="BT101" s="124"/>
      <c r="BU101" s="124"/>
    </row>
    <row r="102" ht="30.0" customHeight="1">
      <c r="A102" s="125"/>
      <c r="B102" s="262" t="s">
        <v>291</v>
      </c>
      <c r="C102" s="263" t="s">
        <v>208</v>
      </c>
      <c r="D102" s="292" t="s">
        <v>292</v>
      </c>
      <c r="E102" s="363" t="s">
        <v>293</v>
      </c>
      <c r="F102" s="266">
        <v>12.0</v>
      </c>
      <c r="G102" s="362">
        <v>180.0</v>
      </c>
      <c r="H102" s="268"/>
      <c r="I102" s="269"/>
      <c r="J102" s="270"/>
      <c r="K102" s="271"/>
      <c r="L102" s="249"/>
      <c r="M102" s="272"/>
      <c r="N102" s="273"/>
      <c r="O102" s="274"/>
      <c r="P102" s="275"/>
      <c r="Q102" s="276"/>
      <c r="R102" s="277"/>
      <c r="S102" s="278"/>
      <c r="T102" s="279"/>
      <c r="U102" s="280"/>
      <c r="V102" s="296"/>
      <c r="W102" s="298"/>
      <c r="X102" s="282"/>
      <c r="Y102" s="283">
        <f t="shared" si="32"/>
        <v>0</v>
      </c>
      <c r="Z102" s="283">
        <f t="shared" si="33"/>
        <v>0</v>
      </c>
      <c r="AA102" s="284">
        <f t="shared" si="34"/>
        <v>0</v>
      </c>
      <c r="AB102" s="238"/>
      <c r="AC102" s="285">
        <v>3.6</v>
      </c>
      <c r="AD102" s="286">
        <f t="shared" si="35"/>
        <v>0</v>
      </c>
      <c r="AE102" s="287">
        <f t="shared" si="36"/>
        <v>0</v>
      </c>
      <c r="AF102" s="288"/>
      <c r="AG102" s="289"/>
      <c r="AH102" s="289"/>
      <c r="AI102" s="289">
        <f>6*Y102</f>
        <v>0</v>
      </c>
      <c r="AJ102" s="289">
        <f>6*Y102</f>
        <v>0</v>
      </c>
      <c r="AK102" s="289"/>
      <c r="AL102" s="289"/>
      <c r="AM102" s="289"/>
      <c r="AN102" s="289"/>
      <c r="AO102" s="289"/>
      <c r="AP102" s="289"/>
      <c r="AQ102" s="289"/>
      <c r="AR102" s="289"/>
      <c r="AS102" s="289"/>
      <c r="AT102" s="289"/>
      <c r="AU102" s="289"/>
      <c r="AV102" s="289"/>
      <c r="AW102" s="291"/>
      <c r="AX102" s="289"/>
      <c r="AY102" s="289"/>
      <c r="AZ102" s="289"/>
      <c r="BA102" s="289">
        <f>24*Y102</f>
        <v>0</v>
      </c>
      <c r="BB102" s="289"/>
      <c r="BC102" s="289">
        <f>12*Y102</f>
        <v>0</v>
      </c>
      <c r="BD102" s="289"/>
      <c r="BE102" s="289"/>
      <c r="BF102" s="289"/>
      <c r="BG102" s="289"/>
      <c r="BH102" s="289"/>
      <c r="BI102" s="289"/>
      <c r="BJ102" s="289"/>
      <c r="BK102" s="289"/>
      <c r="BL102" s="291"/>
      <c r="BM102" s="289"/>
      <c r="BN102" s="289"/>
      <c r="BO102" s="289">
        <f>12*Y102</f>
        <v>0</v>
      </c>
      <c r="BP102" s="294"/>
      <c r="BQ102" s="294"/>
      <c r="BR102" s="294"/>
      <c r="BS102" s="294"/>
      <c r="BT102" s="124"/>
      <c r="BU102" s="124"/>
    </row>
    <row r="103" ht="30.0" customHeight="1">
      <c r="A103" s="125"/>
      <c r="B103" s="262" t="s">
        <v>294</v>
      </c>
      <c r="C103" s="263" t="s">
        <v>208</v>
      </c>
      <c r="D103" s="292" t="s">
        <v>295</v>
      </c>
      <c r="E103" s="363" t="s">
        <v>293</v>
      </c>
      <c r="F103" s="266">
        <v>6.0</v>
      </c>
      <c r="G103" s="362">
        <v>204.0</v>
      </c>
      <c r="H103" s="268"/>
      <c r="I103" s="269"/>
      <c r="J103" s="270"/>
      <c r="K103" s="271"/>
      <c r="L103" s="249"/>
      <c r="M103" s="272"/>
      <c r="N103" s="273"/>
      <c r="O103" s="274"/>
      <c r="P103" s="275"/>
      <c r="Q103" s="276"/>
      <c r="R103" s="277"/>
      <c r="S103" s="278"/>
      <c r="T103" s="279"/>
      <c r="U103" s="280"/>
      <c r="V103" s="296"/>
      <c r="W103" s="298"/>
      <c r="X103" s="282"/>
      <c r="Y103" s="283">
        <f t="shared" si="32"/>
        <v>0</v>
      </c>
      <c r="Z103" s="283">
        <f t="shared" si="33"/>
        <v>0</v>
      </c>
      <c r="AA103" s="284">
        <f t="shared" si="34"/>
        <v>0</v>
      </c>
      <c r="AB103" s="238"/>
      <c r="AC103" s="285">
        <v>4.6</v>
      </c>
      <c r="AD103" s="286">
        <f t="shared" si="35"/>
        <v>0</v>
      </c>
      <c r="AE103" s="287">
        <f t="shared" si="36"/>
        <v>0</v>
      </c>
      <c r="AF103" s="288"/>
      <c r="AG103" s="289"/>
      <c r="AH103" s="289"/>
      <c r="AI103" s="289"/>
      <c r="AJ103" s="289">
        <f>1*Y103</f>
        <v>0</v>
      </c>
      <c r="AK103" s="289">
        <f>5*Y103</f>
        <v>0</v>
      </c>
      <c r="AL103" s="289"/>
      <c r="AM103" s="289"/>
      <c r="AN103" s="289"/>
      <c r="AO103" s="289"/>
      <c r="AP103" s="289"/>
      <c r="AQ103" s="289"/>
      <c r="AR103" s="289"/>
      <c r="AS103" s="289"/>
      <c r="AT103" s="289"/>
      <c r="AU103" s="289"/>
      <c r="AV103" s="289"/>
      <c r="AW103" s="291"/>
      <c r="AX103" s="289"/>
      <c r="AY103" s="289"/>
      <c r="AZ103" s="289"/>
      <c r="BA103" s="289"/>
      <c r="BB103" s="289"/>
      <c r="BC103" s="289">
        <f>18*Y103</f>
        <v>0</v>
      </c>
      <c r="BD103" s="289"/>
      <c r="BE103" s="289"/>
      <c r="BF103" s="289"/>
      <c r="BG103" s="289"/>
      <c r="BH103" s="289"/>
      <c r="BI103" s="289"/>
      <c r="BJ103" s="289"/>
      <c r="BK103" s="289"/>
      <c r="BL103" s="291"/>
      <c r="BM103" s="289"/>
      <c r="BN103" s="294"/>
      <c r="BO103" s="294"/>
      <c r="BP103" s="294"/>
      <c r="BQ103" s="289">
        <f>6*Y103</f>
        <v>0</v>
      </c>
      <c r="BR103" s="294"/>
      <c r="BS103" s="294"/>
      <c r="BT103" s="124"/>
      <c r="BU103" s="124"/>
    </row>
    <row r="104" ht="30.0" customHeight="1">
      <c r="A104" s="125"/>
      <c r="B104" s="262" t="s">
        <v>296</v>
      </c>
      <c r="C104" s="263" t="s">
        <v>208</v>
      </c>
      <c r="D104" s="292" t="s">
        <v>297</v>
      </c>
      <c r="E104" s="363" t="s">
        <v>293</v>
      </c>
      <c r="F104" s="266">
        <v>12.0</v>
      </c>
      <c r="G104" s="362">
        <v>253.0</v>
      </c>
      <c r="H104" s="268"/>
      <c r="I104" s="269"/>
      <c r="J104" s="270"/>
      <c r="K104" s="271"/>
      <c r="L104" s="249"/>
      <c r="M104" s="272"/>
      <c r="N104" s="273"/>
      <c r="O104" s="274"/>
      <c r="P104" s="275"/>
      <c r="Q104" s="276"/>
      <c r="R104" s="277"/>
      <c r="S104" s="278"/>
      <c r="T104" s="279"/>
      <c r="U104" s="280"/>
      <c r="V104" s="296"/>
      <c r="W104" s="298"/>
      <c r="X104" s="282"/>
      <c r="Y104" s="283">
        <f t="shared" si="32"/>
        <v>0</v>
      </c>
      <c r="Z104" s="283">
        <f t="shared" si="33"/>
        <v>0</v>
      </c>
      <c r="AA104" s="284">
        <f t="shared" si="34"/>
        <v>0</v>
      </c>
      <c r="AB104" s="238"/>
      <c r="AC104" s="285">
        <v>5.2</v>
      </c>
      <c r="AD104" s="286">
        <f t="shared" si="35"/>
        <v>0</v>
      </c>
      <c r="AE104" s="287">
        <f t="shared" si="36"/>
        <v>0</v>
      </c>
      <c r="AF104" s="288"/>
      <c r="AG104" s="289"/>
      <c r="AH104" s="289"/>
      <c r="AI104" s="289">
        <f>1*Y104</f>
        <v>0</v>
      </c>
      <c r="AJ104" s="289">
        <f>8*Y104</f>
        <v>0</v>
      </c>
      <c r="AK104" s="289">
        <f>3*Y104</f>
        <v>0</v>
      </c>
      <c r="AL104" s="289"/>
      <c r="AM104" s="289"/>
      <c r="AN104" s="289"/>
      <c r="AO104" s="289"/>
      <c r="AP104" s="289"/>
      <c r="AQ104" s="289"/>
      <c r="AR104" s="289"/>
      <c r="AS104" s="289"/>
      <c r="AT104" s="289"/>
      <c r="AU104" s="289"/>
      <c r="AV104" s="289"/>
      <c r="AW104" s="291"/>
      <c r="AX104" s="289"/>
      <c r="AY104" s="289"/>
      <c r="AZ104" s="289"/>
      <c r="BA104" s="289">
        <f>5*Y104</f>
        <v>0</v>
      </c>
      <c r="BB104" s="289"/>
      <c r="BC104" s="289">
        <f>7*Y104</f>
        <v>0</v>
      </c>
      <c r="BD104" s="289"/>
      <c r="BE104" s="289"/>
      <c r="BF104" s="289"/>
      <c r="BG104" s="289"/>
      <c r="BH104" s="289"/>
      <c r="BI104" s="289"/>
      <c r="BJ104" s="289"/>
      <c r="BK104" s="289"/>
      <c r="BL104" s="291"/>
      <c r="BM104" s="289"/>
      <c r="BN104" s="289"/>
      <c r="BO104" s="289">
        <f>12*Y104</f>
        <v>0</v>
      </c>
      <c r="BP104" s="294"/>
      <c r="BQ104" s="294"/>
      <c r="BR104" s="294"/>
      <c r="BS104" s="294"/>
      <c r="BT104" s="124"/>
      <c r="BU104" s="124"/>
    </row>
    <row r="105" ht="30.0" customHeight="1">
      <c r="A105" s="125"/>
      <c r="B105" s="262" t="s">
        <v>298</v>
      </c>
      <c r="C105" s="263" t="s">
        <v>208</v>
      </c>
      <c r="D105" s="292" t="s">
        <v>299</v>
      </c>
      <c r="E105" s="363" t="s">
        <v>293</v>
      </c>
      <c r="F105" s="266">
        <v>6.0</v>
      </c>
      <c r="G105" s="362">
        <v>398.0</v>
      </c>
      <c r="H105" s="268"/>
      <c r="I105" s="269"/>
      <c r="J105" s="270"/>
      <c r="K105" s="271"/>
      <c r="L105" s="249"/>
      <c r="M105" s="272"/>
      <c r="N105" s="273"/>
      <c r="O105" s="274"/>
      <c r="P105" s="275"/>
      <c r="Q105" s="276"/>
      <c r="R105" s="277"/>
      <c r="S105" s="278"/>
      <c r="T105" s="279"/>
      <c r="U105" s="280"/>
      <c r="V105" s="296"/>
      <c r="W105" s="298"/>
      <c r="X105" s="282"/>
      <c r="Y105" s="283">
        <f t="shared" si="32"/>
        <v>0</v>
      </c>
      <c r="Z105" s="283">
        <f t="shared" si="33"/>
        <v>0</v>
      </c>
      <c r="AA105" s="284">
        <f t="shared" si="34"/>
        <v>0</v>
      </c>
      <c r="AB105" s="238"/>
      <c r="AC105" s="285">
        <v>6.4</v>
      </c>
      <c r="AD105" s="286">
        <f t="shared" si="35"/>
        <v>0</v>
      </c>
      <c r="AE105" s="287">
        <f t="shared" si="36"/>
        <v>0</v>
      </c>
      <c r="AF105" s="288"/>
      <c r="AG105" s="289"/>
      <c r="AH105" s="289"/>
      <c r="AI105" s="289"/>
      <c r="AJ105" s="289"/>
      <c r="AK105" s="289"/>
      <c r="AL105" s="289"/>
      <c r="AM105" s="289"/>
      <c r="AN105" s="289">
        <f>3*Y105</f>
        <v>0</v>
      </c>
      <c r="AO105" s="289"/>
      <c r="AP105" s="289">
        <f>3*Y105</f>
        <v>0</v>
      </c>
      <c r="AQ105" s="289"/>
      <c r="AR105" s="289"/>
      <c r="AS105" s="289"/>
      <c r="AT105" s="289"/>
      <c r="AU105" s="289"/>
      <c r="AV105" s="289"/>
      <c r="AW105" s="291"/>
      <c r="AX105" s="289"/>
      <c r="AY105" s="289"/>
      <c r="AZ105" s="289"/>
      <c r="BA105" s="289"/>
      <c r="BB105" s="289"/>
      <c r="BC105" s="289">
        <f>17*Y105</f>
        <v>0</v>
      </c>
      <c r="BD105" s="289"/>
      <c r="BE105" s="289">
        <f>5*Y105</f>
        <v>0</v>
      </c>
      <c r="BF105" s="289"/>
      <c r="BG105" s="289"/>
      <c r="BH105" s="289"/>
      <c r="BI105" s="289"/>
      <c r="BJ105" s="289"/>
      <c r="BK105" s="289"/>
      <c r="BL105" s="291"/>
      <c r="BM105" s="289"/>
      <c r="BN105" s="294"/>
      <c r="BO105" s="294"/>
      <c r="BP105" s="294"/>
      <c r="BQ105" s="294"/>
      <c r="BR105" s="289">
        <f>6*Y105</f>
        <v>0</v>
      </c>
      <c r="BS105" s="294"/>
      <c r="BT105" s="124"/>
      <c r="BU105" s="124"/>
    </row>
    <row r="106" ht="30.0" customHeight="1">
      <c r="A106" s="125"/>
      <c r="B106" s="262" t="s">
        <v>300</v>
      </c>
      <c r="C106" s="263" t="s">
        <v>208</v>
      </c>
      <c r="D106" s="292" t="s">
        <v>301</v>
      </c>
      <c r="E106" s="363" t="s">
        <v>293</v>
      </c>
      <c r="F106" s="266">
        <v>6.0</v>
      </c>
      <c r="G106" s="362">
        <v>481.6</v>
      </c>
      <c r="H106" s="268"/>
      <c r="I106" s="269"/>
      <c r="J106" s="270"/>
      <c r="K106" s="271"/>
      <c r="L106" s="249"/>
      <c r="M106" s="272"/>
      <c r="N106" s="273"/>
      <c r="O106" s="274"/>
      <c r="P106" s="275"/>
      <c r="Q106" s="276"/>
      <c r="R106" s="277"/>
      <c r="S106" s="278"/>
      <c r="T106" s="279"/>
      <c r="U106" s="280"/>
      <c r="V106" s="296"/>
      <c r="W106" s="298"/>
      <c r="X106" s="282"/>
      <c r="Y106" s="283">
        <f t="shared" si="32"/>
        <v>0</v>
      </c>
      <c r="Z106" s="283">
        <f t="shared" si="33"/>
        <v>0</v>
      </c>
      <c r="AA106" s="284">
        <f t="shared" si="34"/>
        <v>0</v>
      </c>
      <c r="AB106" s="238"/>
      <c r="AC106" s="285">
        <v>10.5</v>
      </c>
      <c r="AD106" s="286">
        <f t="shared" si="35"/>
        <v>0</v>
      </c>
      <c r="AE106" s="287">
        <f t="shared" si="36"/>
        <v>0</v>
      </c>
      <c r="AF106" s="288"/>
      <c r="AG106" s="289"/>
      <c r="AH106" s="289"/>
      <c r="AI106" s="289"/>
      <c r="AJ106" s="289"/>
      <c r="AK106" s="289"/>
      <c r="AL106" s="289">
        <f>2*Y106</f>
        <v>0</v>
      </c>
      <c r="AM106" s="289">
        <f t="shared" ref="AM106:AM108" si="44">1*Y106</f>
        <v>0</v>
      </c>
      <c r="AN106" s="289">
        <f>1*Y106</f>
        <v>0</v>
      </c>
      <c r="AO106" s="289"/>
      <c r="AP106" s="289">
        <f>1*Y106</f>
        <v>0</v>
      </c>
      <c r="AQ106" s="289"/>
      <c r="AR106" s="289">
        <f>1*Y106</f>
        <v>0</v>
      </c>
      <c r="AS106" s="289"/>
      <c r="AT106" s="289"/>
      <c r="AU106" s="289"/>
      <c r="AV106" s="289"/>
      <c r="AW106" s="291"/>
      <c r="AX106" s="289"/>
      <c r="AY106" s="289"/>
      <c r="AZ106" s="289"/>
      <c r="BA106" s="289">
        <f>1*Y106</f>
        <v>0</v>
      </c>
      <c r="BB106" s="289"/>
      <c r="BC106" s="289">
        <f>22*Y106</f>
        <v>0</v>
      </c>
      <c r="BD106" s="289"/>
      <c r="BE106" s="289"/>
      <c r="BF106" s="289"/>
      <c r="BG106" s="289"/>
      <c r="BH106" s="289"/>
      <c r="BI106" s="289"/>
      <c r="BJ106" s="289"/>
      <c r="BK106" s="289"/>
      <c r="BL106" s="291"/>
      <c r="BM106" s="289"/>
      <c r="BN106" s="294"/>
      <c r="BO106" s="294"/>
      <c r="BP106" s="294"/>
      <c r="BQ106" s="289">
        <f t="shared" ref="BQ106:BQ107" si="45">6*Y106</f>
        <v>0</v>
      </c>
      <c r="BR106" s="294"/>
      <c r="BS106" s="294"/>
      <c r="BT106" s="124"/>
      <c r="BU106" s="124"/>
    </row>
    <row r="107" ht="30.0" customHeight="1">
      <c r="A107" s="125"/>
      <c r="B107" s="262" t="s">
        <v>302</v>
      </c>
      <c r="C107" s="263" t="s">
        <v>208</v>
      </c>
      <c r="D107" s="292" t="s">
        <v>303</v>
      </c>
      <c r="E107" s="363" t="s">
        <v>293</v>
      </c>
      <c r="F107" s="266">
        <v>6.0</v>
      </c>
      <c r="G107" s="362">
        <v>286.6</v>
      </c>
      <c r="H107" s="268"/>
      <c r="I107" s="269"/>
      <c r="J107" s="270"/>
      <c r="K107" s="271"/>
      <c r="L107" s="249"/>
      <c r="M107" s="272"/>
      <c r="N107" s="273"/>
      <c r="O107" s="274"/>
      <c r="P107" s="275"/>
      <c r="Q107" s="276"/>
      <c r="R107" s="277"/>
      <c r="S107" s="278"/>
      <c r="T107" s="279"/>
      <c r="U107" s="280"/>
      <c r="V107" s="296"/>
      <c r="W107" s="298"/>
      <c r="X107" s="282"/>
      <c r="Y107" s="283">
        <f t="shared" si="32"/>
        <v>0</v>
      </c>
      <c r="Z107" s="283">
        <f t="shared" si="33"/>
        <v>0</v>
      </c>
      <c r="AA107" s="284">
        <f t="shared" si="34"/>
        <v>0</v>
      </c>
      <c r="AB107" s="238"/>
      <c r="AC107" s="285">
        <v>6.2</v>
      </c>
      <c r="AD107" s="286">
        <f t="shared" si="35"/>
        <v>0</v>
      </c>
      <c r="AE107" s="287">
        <f t="shared" si="36"/>
        <v>0</v>
      </c>
      <c r="AF107" s="288"/>
      <c r="AG107" s="289"/>
      <c r="AH107" s="289"/>
      <c r="AI107" s="289"/>
      <c r="AJ107" s="289">
        <f>2*Y107</f>
        <v>0</v>
      </c>
      <c r="AK107" s="289">
        <f>2*Y107</f>
        <v>0</v>
      </c>
      <c r="AL107" s="289">
        <f t="shared" ref="AL107:AL108" si="46">1*Y107</f>
        <v>0</v>
      </c>
      <c r="AM107" s="289">
        <f t="shared" si="44"/>
        <v>0</v>
      </c>
      <c r="AN107" s="289"/>
      <c r="AO107" s="289"/>
      <c r="AP107" s="289"/>
      <c r="AQ107" s="289"/>
      <c r="AR107" s="289"/>
      <c r="AS107" s="289"/>
      <c r="AT107" s="289"/>
      <c r="AU107" s="289"/>
      <c r="AV107" s="289"/>
      <c r="AW107" s="291"/>
      <c r="AX107" s="289"/>
      <c r="AY107" s="289"/>
      <c r="AZ107" s="289"/>
      <c r="BA107" s="289"/>
      <c r="BB107" s="289"/>
      <c r="BC107" s="289">
        <f>21*Y107</f>
        <v>0</v>
      </c>
      <c r="BD107" s="289"/>
      <c r="BE107" s="289"/>
      <c r="BF107" s="289"/>
      <c r="BG107" s="289"/>
      <c r="BH107" s="289"/>
      <c r="BI107" s="289"/>
      <c r="BJ107" s="289"/>
      <c r="BK107" s="289"/>
      <c r="BL107" s="291"/>
      <c r="BM107" s="289"/>
      <c r="BN107" s="294"/>
      <c r="BO107" s="294"/>
      <c r="BP107" s="294"/>
      <c r="BQ107" s="289">
        <f t="shared" si="45"/>
        <v>0</v>
      </c>
      <c r="BR107" s="294"/>
      <c r="BS107" s="294"/>
      <c r="BT107" s="124"/>
      <c r="BU107" s="124"/>
    </row>
    <row r="108" ht="30.0" customHeight="1">
      <c r="A108" s="125"/>
      <c r="B108" s="262" t="s">
        <v>304</v>
      </c>
      <c r="C108" s="263" t="s">
        <v>208</v>
      </c>
      <c r="D108" s="292" t="s">
        <v>305</v>
      </c>
      <c r="E108" s="363" t="s">
        <v>293</v>
      </c>
      <c r="F108" s="266">
        <v>6.0</v>
      </c>
      <c r="G108" s="362">
        <v>227.8</v>
      </c>
      <c r="H108" s="268"/>
      <c r="I108" s="269"/>
      <c r="J108" s="270"/>
      <c r="K108" s="271"/>
      <c r="L108" s="249"/>
      <c r="M108" s="272"/>
      <c r="N108" s="273"/>
      <c r="O108" s="274"/>
      <c r="P108" s="275"/>
      <c r="Q108" s="276"/>
      <c r="R108" s="277"/>
      <c r="S108" s="278"/>
      <c r="T108" s="279"/>
      <c r="U108" s="280"/>
      <c r="V108" s="296"/>
      <c r="W108" s="298"/>
      <c r="X108" s="282"/>
      <c r="Y108" s="283">
        <f t="shared" si="32"/>
        <v>0</v>
      </c>
      <c r="Z108" s="283">
        <f t="shared" si="33"/>
        <v>0</v>
      </c>
      <c r="AA108" s="284">
        <f t="shared" si="34"/>
        <v>0</v>
      </c>
      <c r="AB108" s="238"/>
      <c r="AC108" s="285">
        <v>4.7</v>
      </c>
      <c r="AD108" s="286">
        <f t="shared" si="35"/>
        <v>0</v>
      </c>
      <c r="AE108" s="287">
        <f t="shared" si="36"/>
        <v>0</v>
      </c>
      <c r="AF108" s="288"/>
      <c r="AG108" s="289"/>
      <c r="AH108" s="289"/>
      <c r="AI108" s="289"/>
      <c r="AJ108" s="289">
        <f>1*Y108</f>
        <v>0</v>
      </c>
      <c r="AK108" s="289">
        <f>4*Y108</f>
        <v>0</v>
      </c>
      <c r="AL108" s="289">
        <f t="shared" si="46"/>
        <v>0</v>
      </c>
      <c r="AM108" s="289">
        <f t="shared" si="44"/>
        <v>0</v>
      </c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91"/>
      <c r="AX108" s="289"/>
      <c r="AY108" s="289"/>
      <c r="AZ108" s="289"/>
      <c r="BA108" s="289">
        <f>2*Y108</f>
        <v>0</v>
      </c>
      <c r="BB108" s="289"/>
      <c r="BC108" s="289">
        <f>17*Y108</f>
        <v>0</v>
      </c>
      <c r="BD108" s="289"/>
      <c r="BE108" s="289">
        <f>1*Y108</f>
        <v>0</v>
      </c>
      <c r="BF108" s="289"/>
      <c r="BG108" s="289"/>
      <c r="BH108" s="289"/>
      <c r="BI108" s="289"/>
      <c r="BJ108" s="289"/>
      <c r="BK108" s="289"/>
      <c r="BL108" s="291"/>
      <c r="BM108" s="289"/>
      <c r="BN108" s="294"/>
      <c r="BO108" s="294"/>
      <c r="BP108" s="289">
        <f>6*Y108</f>
        <v>0</v>
      </c>
      <c r="BQ108" s="289"/>
      <c r="BR108" s="294"/>
      <c r="BS108" s="294"/>
      <c r="BT108" s="124"/>
      <c r="BU108" s="124"/>
    </row>
    <row r="109" ht="30.0" customHeight="1">
      <c r="A109" s="125"/>
      <c r="B109" s="262" t="s">
        <v>306</v>
      </c>
      <c r="C109" s="263" t="s">
        <v>208</v>
      </c>
      <c r="D109" s="292" t="s">
        <v>307</v>
      </c>
      <c r="E109" s="363" t="s">
        <v>293</v>
      </c>
      <c r="F109" s="266">
        <v>12.0</v>
      </c>
      <c r="G109" s="362">
        <v>73.0</v>
      </c>
      <c r="H109" s="268"/>
      <c r="I109" s="269"/>
      <c r="J109" s="270"/>
      <c r="K109" s="271"/>
      <c r="L109" s="249"/>
      <c r="M109" s="272"/>
      <c r="N109" s="273"/>
      <c r="O109" s="274"/>
      <c r="P109" s="275"/>
      <c r="Q109" s="276"/>
      <c r="R109" s="277"/>
      <c r="S109" s="278"/>
      <c r="T109" s="279"/>
      <c r="U109" s="280"/>
      <c r="V109" s="296"/>
      <c r="W109" s="298"/>
      <c r="X109" s="282"/>
      <c r="Y109" s="283">
        <f t="shared" si="32"/>
        <v>0</v>
      </c>
      <c r="Z109" s="283">
        <f t="shared" si="33"/>
        <v>0</v>
      </c>
      <c r="AA109" s="284">
        <f t="shared" si="34"/>
        <v>0</v>
      </c>
      <c r="AB109" s="238"/>
      <c r="AC109" s="285">
        <v>0.9</v>
      </c>
      <c r="AD109" s="286">
        <f t="shared" si="35"/>
        <v>0</v>
      </c>
      <c r="AE109" s="287">
        <f t="shared" si="36"/>
        <v>0</v>
      </c>
      <c r="AF109" s="288"/>
      <c r="AG109" s="289"/>
      <c r="AH109" s="289"/>
      <c r="AI109" s="289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91"/>
      <c r="AX109" s="289"/>
      <c r="AY109" s="289"/>
      <c r="AZ109" s="289"/>
      <c r="BA109" s="289">
        <f>36*Y109</f>
        <v>0</v>
      </c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91"/>
      <c r="BM109" s="289"/>
      <c r="BN109" s="289">
        <f t="shared" ref="BN109:BN110" si="47">12*Y109</f>
        <v>0</v>
      </c>
      <c r="BO109" s="294"/>
      <c r="BP109" s="294"/>
      <c r="BQ109" s="294"/>
      <c r="BR109" s="294"/>
      <c r="BS109" s="294"/>
      <c r="BT109" s="124"/>
      <c r="BU109" s="124"/>
    </row>
    <row r="110" ht="30.0" customHeight="1">
      <c r="A110" s="125"/>
      <c r="B110" s="262" t="s">
        <v>308</v>
      </c>
      <c r="C110" s="263" t="s">
        <v>208</v>
      </c>
      <c r="D110" s="292" t="s">
        <v>309</v>
      </c>
      <c r="E110" s="363" t="s">
        <v>293</v>
      </c>
      <c r="F110" s="266">
        <v>12.0</v>
      </c>
      <c r="G110" s="362">
        <v>87.0</v>
      </c>
      <c r="H110" s="268"/>
      <c r="I110" s="269"/>
      <c r="J110" s="270"/>
      <c r="K110" s="271"/>
      <c r="L110" s="249"/>
      <c r="M110" s="272"/>
      <c r="N110" s="273"/>
      <c r="O110" s="274"/>
      <c r="P110" s="275"/>
      <c r="Q110" s="276"/>
      <c r="R110" s="277"/>
      <c r="S110" s="278"/>
      <c r="T110" s="279"/>
      <c r="U110" s="280"/>
      <c r="V110" s="296"/>
      <c r="W110" s="298"/>
      <c r="X110" s="282"/>
      <c r="Y110" s="283">
        <f t="shared" si="32"/>
        <v>0</v>
      </c>
      <c r="Z110" s="283">
        <f t="shared" si="33"/>
        <v>0</v>
      </c>
      <c r="AA110" s="284">
        <f t="shared" si="34"/>
        <v>0</v>
      </c>
      <c r="AB110" s="238"/>
      <c r="AC110" s="285">
        <v>0.92</v>
      </c>
      <c r="AD110" s="286">
        <f t="shared" si="35"/>
        <v>0</v>
      </c>
      <c r="AE110" s="287">
        <f t="shared" si="36"/>
        <v>0</v>
      </c>
      <c r="AF110" s="288"/>
      <c r="AG110" s="289">
        <f>5*Y110</f>
        <v>0</v>
      </c>
      <c r="AH110" s="289">
        <f>2*Y110</f>
        <v>0</v>
      </c>
      <c r="AI110" s="289"/>
      <c r="AJ110" s="289"/>
      <c r="AK110" s="289"/>
      <c r="AL110" s="289"/>
      <c r="AM110" s="289"/>
      <c r="AN110" s="289"/>
      <c r="AO110" s="289"/>
      <c r="AP110" s="289"/>
      <c r="AQ110" s="289"/>
      <c r="AR110" s="289"/>
      <c r="AS110" s="289"/>
      <c r="AT110" s="289"/>
      <c r="AU110" s="289"/>
      <c r="AV110" s="289"/>
      <c r="AW110" s="291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91"/>
      <c r="BM110" s="289"/>
      <c r="BN110" s="289">
        <f t="shared" si="47"/>
        <v>0</v>
      </c>
      <c r="BO110" s="294"/>
      <c r="BP110" s="294"/>
      <c r="BQ110" s="294"/>
      <c r="BR110" s="294"/>
      <c r="BS110" s="294"/>
      <c r="BT110" s="124"/>
      <c r="BU110" s="124"/>
    </row>
    <row r="111" ht="30.0" customHeight="1">
      <c r="A111" s="125"/>
      <c r="B111" s="262" t="s">
        <v>310</v>
      </c>
      <c r="C111" s="263" t="s">
        <v>208</v>
      </c>
      <c r="D111" s="292" t="s">
        <v>311</v>
      </c>
      <c r="E111" s="363" t="s">
        <v>293</v>
      </c>
      <c r="F111" s="266">
        <v>6.0</v>
      </c>
      <c r="G111" s="362">
        <v>132.5</v>
      </c>
      <c r="H111" s="268"/>
      <c r="I111" s="269"/>
      <c r="J111" s="270"/>
      <c r="K111" s="271"/>
      <c r="L111" s="249"/>
      <c r="M111" s="272"/>
      <c r="N111" s="273"/>
      <c r="O111" s="274"/>
      <c r="P111" s="275"/>
      <c r="Q111" s="276"/>
      <c r="R111" s="277"/>
      <c r="S111" s="278"/>
      <c r="T111" s="279"/>
      <c r="U111" s="280"/>
      <c r="V111" s="296"/>
      <c r="W111" s="298"/>
      <c r="X111" s="282"/>
      <c r="Y111" s="283">
        <f t="shared" si="32"/>
        <v>0</v>
      </c>
      <c r="Z111" s="283">
        <f t="shared" si="33"/>
        <v>0</v>
      </c>
      <c r="AA111" s="284">
        <f t="shared" si="34"/>
        <v>0</v>
      </c>
      <c r="AB111" s="238"/>
      <c r="AC111" s="285">
        <v>2.6</v>
      </c>
      <c r="AD111" s="286">
        <f t="shared" si="35"/>
        <v>0</v>
      </c>
      <c r="AE111" s="287">
        <f t="shared" si="36"/>
        <v>0</v>
      </c>
      <c r="AF111" s="288"/>
      <c r="AG111" s="289"/>
      <c r="AH111" s="289"/>
      <c r="AI111" s="289">
        <f>1*Y111</f>
        <v>0</v>
      </c>
      <c r="AJ111" s="289">
        <f>4*Y111</f>
        <v>0</v>
      </c>
      <c r="AK111" s="289">
        <f>1*Y111</f>
        <v>0</v>
      </c>
      <c r="AL111" s="289"/>
      <c r="AM111" s="289"/>
      <c r="AN111" s="289"/>
      <c r="AO111" s="289"/>
      <c r="AP111" s="289"/>
      <c r="AQ111" s="289"/>
      <c r="AR111" s="289"/>
      <c r="AS111" s="289"/>
      <c r="AT111" s="289"/>
      <c r="AU111" s="289"/>
      <c r="AV111" s="289"/>
      <c r="AW111" s="291"/>
      <c r="AX111" s="289"/>
      <c r="AY111" s="289"/>
      <c r="AZ111" s="289"/>
      <c r="BA111" s="289">
        <f>1*Y111</f>
        <v>0</v>
      </c>
      <c r="BB111" s="289"/>
      <c r="BC111" s="289">
        <f>30*Y111</f>
        <v>0</v>
      </c>
      <c r="BD111" s="289"/>
      <c r="BE111" s="289"/>
      <c r="BF111" s="289"/>
      <c r="BG111" s="289"/>
      <c r="BH111" s="289"/>
      <c r="BI111" s="289"/>
      <c r="BJ111" s="289"/>
      <c r="BK111" s="289"/>
      <c r="BL111" s="291"/>
      <c r="BM111" s="289"/>
      <c r="BN111" s="294"/>
      <c r="BO111" s="294"/>
      <c r="BP111" s="289">
        <f>6*Y111</f>
        <v>0</v>
      </c>
      <c r="BQ111" s="294"/>
      <c r="BR111" s="294"/>
      <c r="BS111" s="294"/>
      <c r="BT111" s="124"/>
      <c r="BU111" s="124"/>
    </row>
    <row r="112" ht="30.0" customHeight="1">
      <c r="A112" s="125"/>
      <c r="B112" s="262" t="s">
        <v>312</v>
      </c>
      <c r="C112" s="263" t="s">
        <v>208</v>
      </c>
      <c r="D112" s="292" t="s">
        <v>313</v>
      </c>
      <c r="E112" s="363" t="s">
        <v>293</v>
      </c>
      <c r="F112" s="266">
        <v>3.0</v>
      </c>
      <c r="G112" s="362">
        <v>117.4</v>
      </c>
      <c r="H112" s="268"/>
      <c r="I112" s="269"/>
      <c r="J112" s="270"/>
      <c r="K112" s="271"/>
      <c r="L112" s="249"/>
      <c r="M112" s="272"/>
      <c r="N112" s="273"/>
      <c r="O112" s="274"/>
      <c r="P112" s="275"/>
      <c r="Q112" s="276"/>
      <c r="R112" s="277"/>
      <c r="S112" s="278"/>
      <c r="T112" s="279"/>
      <c r="U112" s="280"/>
      <c r="V112" s="296"/>
      <c r="W112" s="298"/>
      <c r="X112" s="282"/>
      <c r="Y112" s="283">
        <f t="shared" si="32"/>
        <v>0</v>
      </c>
      <c r="Z112" s="283">
        <f t="shared" si="33"/>
        <v>0</v>
      </c>
      <c r="AA112" s="284">
        <f t="shared" si="34"/>
        <v>0</v>
      </c>
      <c r="AB112" s="238"/>
      <c r="AC112" s="285">
        <v>1.7</v>
      </c>
      <c r="AD112" s="286">
        <f t="shared" si="35"/>
        <v>0</v>
      </c>
      <c r="AE112" s="287">
        <f t="shared" si="36"/>
        <v>0</v>
      </c>
      <c r="AF112" s="288"/>
      <c r="AG112" s="289"/>
      <c r="AH112" s="289"/>
      <c r="AI112" s="289"/>
      <c r="AJ112" s="289"/>
      <c r="AK112" s="289"/>
      <c r="AL112" s="289">
        <f>1*Y112</f>
        <v>0</v>
      </c>
      <c r="AM112" s="289">
        <f>2*Y112</f>
        <v>0</v>
      </c>
      <c r="AN112" s="289"/>
      <c r="AO112" s="289"/>
      <c r="AP112" s="289"/>
      <c r="AQ112" s="289"/>
      <c r="AR112" s="289"/>
      <c r="AS112" s="289"/>
      <c r="AT112" s="289"/>
      <c r="AU112" s="289"/>
      <c r="AV112" s="289"/>
      <c r="AW112" s="291"/>
      <c r="AX112" s="289"/>
      <c r="AY112" s="289"/>
      <c r="AZ112" s="289"/>
      <c r="BA112" s="289">
        <f>2*Y112</f>
        <v>0</v>
      </c>
      <c r="BB112" s="289"/>
      <c r="BC112" s="289">
        <f>7*Y112</f>
        <v>0</v>
      </c>
      <c r="BD112" s="289"/>
      <c r="BE112" s="289"/>
      <c r="BF112" s="289"/>
      <c r="BG112" s="289"/>
      <c r="BH112" s="289"/>
      <c r="BI112" s="289"/>
      <c r="BJ112" s="289"/>
      <c r="BK112" s="289"/>
      <c r="BL112" s="291"/>
      <c r="BM112" s="289"/>
      <c r="BN112" s="294"/>
      <c r="BO112" s="294"/>
      <c r="BP112" s="294"/>
      <c r="BQ112" s="289">
        <f>3*Y112</f>
        <v>0</v>
      </c>
      <c r="BR112" s="294"/>
      <c r="BS112" s="294"/>
      <c r="BT112" s="124"/>
      <c r="BU112" s="124"/>
    </row>
    <row r="113" ht="30.0" customHeight="1">
      <c r="A113" s="125"/>
      <c r="B113" s="262" t="s">
        <v>314</v>
      </c>
      <c r="C113" s="263" t="s">
        <v>208</v>
      </c>
      <c r="D113" s="292" t="s">
        <v>315</v>
      </c>
      <c r="E113" s="363" t="s">
        <v>293</v>
      </c>
      <c r="F113" s="266">
        <v>3.0</v>
      </c>
      <c r="G113" s="362">
        <v>147.2</v>
      </c>
      <c r="H113" s="268"/>
      <c r="I113" s="269"/>
      <c r="J113" s="270"/>
      <c r="K113" s="271"/>
      <c r="L113" s="249"/>
      <c r="M113" s="272"/>
      <c r="N113" s="273"/>
      <c r="O113" s="274"/>
      <c r="P113" s="275"/>
      <c r="Q113" s="276"/>
      <c r="R113" s="277"/>
      <c r="S113" s="278"/>
      <c r="T113" s="279"/>
      <c r="U113" s="280"/>
      <c r="V113" s="296"/>
      <c r="W113" s="298"/>
      <c r="X113" s="282"/>
      <c r="Y113" s="283">
        <f t="shared" si="32"/>
        <v>0</v>
      </c>
      <c r="Z113" s="283">
        <f t="shared" si="33"/>
        <v>0</v>
      </c>
      <c r="AA113" s="284">
        <f t="shared" si="34"/>
        <v>0</v>
      </c>
      <c r="AB113" s="238"/>
      <c r="AC113" s="285">
        <v>2.2</v>
      </c>
      <c r="AD113" s="286">
        <f t="shared" si="35"/>
        <v>0</v>
      </c>
      <c r="AE113" s="287">
        <f t="shared" si="36"/>
        <v>0</v>
      </c>
      <c r="AF113" s="288"/>
      <c r="AG113" s="289"/>
      <c r="AH113" s="289"/>
      <c r="AI113" s="289"/>
      <c r="AJ113" s="289"/>
      <c r="AK113" s="289"/>
      <c r="AL113" s="289"/>
      <c r="AM113" s="289"/>
      <c r="AN113" s="289"/>
      <c r="AO113" s="289"/>
      <c r="AP113" s="289">
        <f>3*Y113</f>
        <v>0</v>
      </c>
      <c r="AQ113" s="289"/>
      <c r="AR113" s="289"/>
      <c r="AS113" s="289"/>
      <c r="AT113" s="289"/>
      <c r="AU113" s="289"/>
      <c r="AV113" s="289"/>
      <c r="AW113" s="291"/>
      <c r="AX113" s="289"/>
      <c r="AY113" s="289"/>
      <c r="AZ113" s="289"/>
      <c r="BA113" s="289">
        <f>9*Y113</f>
        <v>0</v>
      </c>
      <c r="BB113" s="289"/>
      <c r="BC113" s="289">
        <f>3*Y113</f>
        <v>0</v>
      </c>
      <c r="BD113" s="289"/>
      <c r="BE113" s="289"/>
      <c r="BF113" s="289"/>
      <c r="BG113" s="289"/>
      <c r="BH113" s="289"/>
      <c r="BI113" s="289"/>
      <c r="BJ113" s="289"/>
      <c r="BK113" s="289"/>
      <c r="BL113" s="291"/>
      <c r="BM113" s="289"/>
      <c r="BN113" s="294"/>
      <c r="BO113" s="294"/>
      <c r="BP113" s="294"/>
      <c r="BQ113" s="294"/>
      <c r="BR113" s="289">
        <f>3*Y113</f>
        <v>0</v>
      </c>
      <c r="BS113" s="294"/>
      <c r="BT113" s="124"/>
      <c r="BU113" s="124"/>
    </row>
    <row r="114" ht="30.0" customHeight="1">
      <c r="A114" s="125"/>
      <c r="B114" s="262" t="s">
        <v>316</v>
      </c>
      <c r="C114" s="263" t="s">
        <v>208</v>
      </c>
      <c r="D114" s="293" t="s">
        <v>317</v>
      </c>
      <c r="E114" s="293"/>
      <c r="F114" s="364">
        <f t="shared" ref="F114:G114" si="48">SUM(F70:F113)</f>
        <v>287</v>
      </c>
      <c r="G114" s="267">
        <f t="shared" si="48"/>
        <v>7104.9</v>
      </c>
      <c r="H114" s="268"/>
      <c r="I114" s="269"/>
      <c r="J114" s="270"/>
      <c r="K114" s="271"/>
      <c r="L114" s="249"/>
      <c r="M114" s="272"/>
      <c r="N114" s="273"/>
      <c r="O114" s="274"/>
      <c r="P114" s="275"/>
      <c r="Q114" s="276"/>
      <c r="R114" s="305"/>
      <c r="S114" s="278"/>
      <c r="T114" s="279"/>
      <c r="U114" s="280"/>
      <c r="V114" s="296"/>
      <c r="W114" s="300"/>
      <c r="X114" s="282"/>
      <c r="Y114" s="283">
        <f t="shared" si="32"/>
        <v>0</v>
      </c>
      <c r="Z114" s="283">
        <f t="shared" si="33"/>
        <v>0</v>
      </c>
      <c r="AA114" s="284">
        <f t="shared" si="34"/>
        <v>0</v>
      </c>
      <c r="AB114" s="260"/>
      <c r="AC114" s="285">
        <f>SUM(AC70:AC113)</f>
        <v>138.62</v>
      </c>
      <c r="AD114" s="286">
        <f t="shared" si="35"/>
        <v>0</v>
      </c>
      <c r="AE114" s="287">
        <f t="shared" si="36"/>
        <v>0</v>
      </c>
      <c r="AF114" s="288"/>
      <c r="AG114" s="289"/>
      <c r="AH114" s="289">
        <f>12*Y114</f>
        <v>0</v>
      </c>
      <c r="AI114" s="289">
        <f>13*Y114</f>
        <v>0</v>
      </c>
      <c r="AJ114" s="289">
        <f>14*Y114</f>
        <v>0</v>
      </c>
      <c r="AK114" s="289">
        <f>6*Y114</f>
        <v>0</v>
      </c>
      <c r="AL114" s="289">
        <f>6*Y114</f>
        <v>0</v>
      </c>
      <c r="AM114" s="289">
        <f>5*Y114</f>
        <v>0</v>
      </c>
      <c r="AN114" s="289">
        <f>5*Y114</f>
        <v>0</v>
      </c>
      <c r="AO114" s="289"/>
      <c r="AP114" s="289">
        <f>6*Y114</f>
        <v>0</v>
      </c>
      <c r="AQ114" s="289"/>
      <c r="AR114" s="289"/>
      <c r="AS114" s="289"/>
      <c r="AT114" s="289">
        <f>1*Y114</f>
        <v>0</v>
      </c>
      <c r="AU114" s="289"/>
      <c r="AV114" s="289">
        <f>1*Y114</f>
        <v>0</v>
      </c>
      <c r="AW114" s="291"/>
      <c r="AX114" s="289"/>
      <c r="AY114" s="289"/>
      <c r="AZ114" s="289"/>
      <c r="BA114" s="289">
        <f>45*Y114</f>
        <v>0</v>
      </c>
      <c r="BB114" s="289">
        <f>7*Y114</f>
        <v>0</v>
      </c>
      <c r="BC114" s="289">
        <f>168*Y114</f>
        <v>0</v>
      </c>
      <c r="BD114" s="289">
        <f>3*Y114</f>
        <v>0</v>
      </c>
      <c r="BE114" s="289">
        <f>35*Y114</f>
        <v>0</v>
      </c>
      <c r="BF114" s="289"/>
      <c r="BG114" s="289">
        <f>4*Y114</f>
        <v>0</v>
      </c>
      <c r="BH114" s="289"/>
      <c r="BI114" s="289"/>
      <c r="BJ114" s="289"/>
      <c r="BK114" s="289"/>
      <c r="BL114" s="291"/>
      <c r="BM114" s="289">
        <f>55*Y114</f>
        <v>0</v>
      </c>
      <c r="BN114" s="289">
        <f>58*Y114</f>
        <v>0</v>
      </c>
      <c r="BO114" s="289">
        <f>56*Y114</f>
        <v>0</v>
      </c>
      <c r="BP114" s="289">
        <f>41*Y114</f>
        <v>0</v>
      </c>
      <c r="BQ114" s="289">
        <f>58*Y114</f>
        <v>0</v>
      </c>
      <c r="BR114" s="289">
        <f>11*Y114</f>
        <v>0</v>
      </c>
      <c r="BS114" s="289">
        <f>8*Y114</f>
        <v>0</v>
      </c>
      <c r="BT114" s="124"/>
      <c r="BU114" s="124"/>
    </row>
    <row r="115" ht="13.5" customHeight="1">
      <c r="A115" s="125"/>
      <c r="B115" s="177"/>
      <c r="C115" s="365"/>
      <c r="D115" s="366"/>
      <c r="E115" s="317"/>
      <c r="F115" s="367"/>
      <c r="G115" s="368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369"/>
      <c r="S115" s="180"/>
      <c r="T115" s="180"/>
      <c r="U115" s="180"/>
      <c r="V115" s="180"/>
      <c r="W115" s="181"/>
      <c r="X115" s="282"/>
      <c r="Y115" s="338"/>
      <c r="Z115" s="338"/>
      <c r="AA115" s="338"/>
      <c r="AB115" s="339"/>
      <c r="AC115" s="338"/>
      <c r="AD115" s="340"/>
      <c r="AE115" s="340"/>
      <c r="AF115" s="288"/>
      <c r="AG115" s="338"/>
      <c r="AH115" s="338"/>
      <c r="AI115" s="338"/>
      <c r="AJ115" s="338"/>
      <c r="AK115" s="338"/>
      <c r="AL115" s="338"/>
      <c r="AM115" s="338"/>
      <c r="AN115" s="338"/>
      <c r="AO115" s="338"/>
      <c r="AP115" s="338"/>
      <c r="AQ115" s="338"/>
      <c r="AR115" s="338"/>
      <c r="AS115" s="338"/>
      <c r="AT115" s="338"/>
      <c r="AU115" s="338"/>
      <c r="AV115" s="338"/>
      <c r="AW115" s="338"/>
      <c r="AX115" s="338"/>
      <c r="AY115" s="338"/>
      <c r="AZ115" s="338"/>
      <c r="BA115" s="338"/>
      <c r="BB115" s="338"/>
      <c r="BC115" s="338"/>
      <c r="BD115" s="338"/>
      <c r="BE115" s="338"/>
      <c r="BF115" s="338"/>
      <c r="BG115" s="338"/>
      <c r="BH115" s="338"/>
      <c r="BI115" s="338"/>
      <c r="BJ115" s="338"/>
      <c r="BK115" s="338"/>
      <c r="BL115" s="291"/>
      <c r="BM115" s="338"/>
      <c r="BN115" s="341"/>
      <c r="BO115" s="341"/>
      <c r="BP115" s="341"/>
      <c r="BQ115" s="341"/>
      <c r="BR115" s="341"/>
      <c r="BS115" s="341"/>
      <c r="BT115" s="124"/>
      <c r="BU115" s="124"/>
    </row>
    <row r="116" ht="45.75" customHeight="1">
      <c r="A116" s="125"/>
      <c r="B116" s="342" t="s">
        <v>318</v>
      </c>
      <c r="C116" s="370"/>
      <c r="D116" s="371" t="s">
        <v>319</v>
      </c>
      <c r="E116" s="188"/>
      <c r="F116" s="372" t="s">
        <v>56</v>
      </c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4"/>
      <c r="X116" s="375"/>
      <c r="Y116" s="195"/>
      <c r="Z116" s="195"/>
      <c r="AA116" s="318"/>
      <c r="AB116" s="319"/>
      <c r="AC116" s="195"/>
      <c r="AD116" s="195"/>
      <c r="AE116" s="318"/>
      <c r="AF116" s="225"/>
      <c r="AG116" s="348" t="s">
        <v>57</v>
      </c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2"/>
      <c r="AW116" s="153"/>
      <c r="AX116" s="349"/>
      <c r="AY116" s="350"/>
      <c r="AZ116" s="351" t="s">
        <v>58</v>
      </c>
      <c r="BA116" s="352"/>
      <c r="BB116" s="352"/>
      <c r="BC116" s="352"/>
      <c r="BD116" s="352"/>
      <c r="BE116" s="352"/>
      <c r="BF116" s="352"/>
      <c r="BG116" s="352"/>
      <c r="BH116" s="352"/>
      <c r="BI116" s="352"/>
      <c r="BJ116" s="352"/>
      <c r="BK116" s="353"/>
      <c r="BL116" s="153"/>
      <c r="BM116" s="348" t="s">
        <v>59</v>
      </c>
      <c r="BN116" s="31"/>
      <c r="BO116" s="31"/>
      <c r="BP116" s="31"/>
      <c r="BQ116" s="31"/>
      <c r="BR116" s="31"/>
      <c r="BS116" s="32"/>
      <c r="BT116" s="124"/>
      <c r="BU116" s="124"/>
    </row>
    <row r="117" ht="10.5" customHeight="1">
      <c r="A117" s="125"/>
      <c r="B117" s="200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114"/>
      <c r="X117" s="375"/>
      <c r="Y117" s="180"/>
      <c r="Z117" s="180"/>
      <c r="AA117" s="180"/>
      <c r="AB117" s="180"/>
      <c r="AC117" s="180"/>
      <c r="AD117" s="180"/>
      <c r="AE117" s="181"/>
      <c r="AF117" s="225"/>
      <c r="AG117" s="222" t="s">
        <v>68</v>
      </c>
      <c r="AH117" s="222" t="s">
        <v>69</v>
      </c>
      <c r="AI117" s="222" t="s">
        <v>70</v>
      </c>
      <c r="AJ117" s="222" t="s">
        <v>71</v>
      </c>
      <c r="AK117" s="222" t="s">
        <v>72</v>
      </c>
      <c r="AL117" s="222" t="s">
        <v>73</v>
      </c>
      <c r="AM117" s="222" t="s">
        <v>74</v>
      </c>
      <c r="AN117" s="222" t="s">
        <v>75</v>
      </c>
      <c r="AO117" s="222" t="s">
        <v>76</v>
      </c>
      <c r="AP117" s="222" t="s">
        <v>77</v>
      </c>
      <c r="AQ117" s="222" t="s">
        <v>29</v>
      </c>
      <c r="AR117" s="222" t="s">
        <v>78</v>
      </c>
      <c r="AS117" s="222" t="s">
        <v>79</v>
      </c>
      <c r="AT117" s="222" t="s">
        <v>33</v>
      </c>
      <c r="AU117" s="222" t="s">
        <v>35</v>
      </c>
      <c r="AV117" s="223" t="s">
        <v>36</v>
      </c>
      <c r="AW117" s="153"/>
      <c r="AX117" s="226" t="s">
        <v>80</v>
      </c>
      <c r="AY117" s="226" t="s">
        <v>81</v>
      </c>
      <c r="AZ117" s="226" t="s">
        <v>80</v>
      </c>
      <c r="BA117" s="226" t="s">
        <v>81</v>
      </c>
      <c r="BB117" s="226" t="s">
        <v>80</v>
      </c>
      <c r="BC117" s="226" t="s">
        <v>81</v>
      </c>
      <c r="BD117" s="226" t="s">
        <v>80</v>
      </c>
      <c r="BE117" s="226" t="s">
        <v>81</v>
      </c>
      <c r="BF117" s="226" t="s">
        <v>80</v>
      </c>
      <c r="BG117" s="226" t="s">
        <v>81</v>
      </c>
      <c r="BH117" s="226" t="s">
        <v>80</v>
      </c>
      <c r="BI117" s="226" t="s">
        <v>81</v>
      </c>
      <c r="BJ117" s="226" t="s">
        <v>80</v>
      </c>
      <c r="BK117" s="227" t="s">
        <v>81</v>
      </c>
      <c r="BL117" s="153"/>
      <c r="BM117" s="228" t="s">
        <v>82</v>
      </c>
      <c r="BN117" s="228" t="s">
        <v>83</v>
      </c>
      <c r="BO117" s="228" t="s">
        <v>84</v>
      </c>
      <c r="BP117" s="228" t="s">
        <v>85</v>
      </c>
      <c r="BQ117" s="228" t="s">
        <v>86</v>
      </c>
      <c r="BR117" s="228" t="s">
        <v>87</v>
      </c>
      <c r="BS117" s="229" t="s">
        <v>88</v>
      </c>
      <c r="BT117" s="124"/>
      <c r="BU117" s="124"/>
    </row>
    <row r="118" ht="45.75" customHeight="1">
      <c r="A118" s="125"/>
      <c r="B118" s="49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157"/>
      <c r="X118" s="329"/>
      <c r="Y118" s="222" t="s">
        <v>62</v>
      </c>
      <c r="Z118" s="222" t="s">
        <v>63</v>
      </c>
      <c r="AA118" s="223" t="s">
        <v>64</v>
      </c>
      <c r="AB118" s="224"/>
      <c r="AC118" s="222" t="s">
        <v>65</v>
      </c>
      <c r="AD118" s="222" t="s">
        <v>66</v>
      </c>
      <c r="AE118" s="223" t="s">
        <v>67</v>
      </c>
      <c r="AF118" s="225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48"/>
      <c r="AW118" s="153"/>
      <c r="AX118" s="239"/>
      <c r="AY118" s="240"/>
      <c r="AZ118" s="239"/>
      <c r="BA118" s="240"/>
      <c r="BB118" s="239"/>
      <c r="BC118" s="240"/>
      <c r="BD118" s="239"/>
      <c r="BE118" s="240"/>
      <c r="BF118" s="239"/>
      <c r="BG118" s="240"/>
      <c r="BH118" s="239"/>
      <c r="BI118" s="240"/>
      <c r="BJ118" s="239"/>
      <c r="BK118" s="241"/>
      <c r="BL118" s="153"/>
      <c r="BM118" s="237"/>
      <c r="BN118" s="237"/>
      <c r="BO118" s="237"/>
      <c r="BP118" s="237"/>
      <c r="BQ118" s="237"/>
      <c r="BR118" s="237"/>
      <c r="BS118" s="48"/>
      <c r="BT118" s="124"/>
      <c r="BU118" s="124"/>
    </row>
    <row r="119" ht="68.25" customHeight="1">
      <c r="A119" s="125"/>
      <c r="B119" s="330"/>
      <c r="C119" s="331" t="s">
        <v>90</v>
      </c>
      <c r="D119" s="190"/>
      <c r="E119" s="332" t="s">
        <v>91</v>
      </c>
      <c r="F119" s="332" t="s">
        <v>92</v>
      </c>
      <c r="G119" s="332" t="s">
        <v>93</v>
      </c>
      <c r="H119" s="245" t="s">
        <v>94</v>
      </c>
      <c r="I119" s="246" t="s">
        <v>95</v>
      </c>
      <c r="J119" s="247" t="s">
        <v>96</v>
      </c>
      <c r="K119" s="248" t="s">
        <v>97</v>
      </c>
      <c r="L119" s="249" t="s">
        <v>98</v>
      </c>
      <c r="M119" s="250" t="s">
        <v>99</v>
      </c>
      <c r="N119" s="251" t="s">
        <v>100</v>
      </c>
      <c r="O119" s="252" t="s">
        <v>101</v>
      </c>
      <c r="P119" s="253" t="s">
        <v>102</v>
      </c>
      <c r="Q119" s="254" t="s">
        <v>103</v>
      </c>
      <c r="R119" s="376" t="s">
        <v>104</v>
      </c>
      <c r="S119" s="256" t="s">
        <v>105</v>
      </c>
      <c r="T119" s="257" t="s">
        <v>106</v>
      </c>
      <c r="U119" s="258" t="s">
        <v>107</v>
      </c>
      <c r="V119" s="259" t="s">
        <v>108</v>
      </c>
      <c r="W119" s="252" t="s">
        <v>109</v>
      </c>
      <c r="X119" s="282"/>
      <c r="Y119" s="239"/>
      <c r="Z119" s="239"/>
      <c r="AA119" s="51"/>
      <c r="AB119" s="238"/>
      <c r="AC119" s="239"/>
      <c r="AD119" s="239"/>
      <c r="AE119" s="51"/>
      <c r="AF119" s="225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51"/>
      <c r="AW119" s="153"/>
      <c r="AX119" s="261" t="s">
        <v>110</v>
      </c>
      <c r="AY119" s="32"/>
      <c r="AZ119" s="261" t="s">
        <v>68</v>
      </c>
      <c r="BA119" s="32"/>
      <c r="BB119" s="261" t="s">
        <v>69</v>
      </c>
      <c r="BC119" s="32"/>
      <c r="BD119" s="261" t="s">
        <v>70</v>
      </c>
      <c r="BE119" s="32"/>
      <c r="BF119" s="261" t="s">
        <v>71</v>
      </c>
      <c r="BG119" s="32"/>
      <c r="BH119" s="261" t="s">
        <v>72</v>
      </c>
      <c r="BI119" s="32"/>
      <c r="BJ119" s="261" t="s">
        <v>73</v>
      </c>
      <c r="BK119" s="32"/>
      <c r="BL119" s="153"/>
      <c r="BM119" s="239"/>
      <c r="BN119" s="239"/>
      <c r="BO119" s="239"/>
      <c r="BP119" s="239"/>
      <c r="BQ119" s="239"/>
      <c r="BR119" s="239"/>
      <c r="BS119" s="51"/>
      <c r="BT119" s="124"/>
      <c r="BU119" s="124"/>
    </row>
    <row r="120" ht="27.0" customHeight="1">
      <c r="A120" s="125"/>
      <c r="B120" s="262" t="s">
        <v>320</v>
      </c>
      <c r="C120" s="263" t="s">
        <v>321</v>
      </c>
      <c r="D120" s="292" t="s">
        <v>322</v>
      </c>
      <c r="E120" s="363" t="s">
        <v>293</v>
      </c>
      <c r="F120" s="266">
        <v>6.0</v>
      </c>
      <c r="G120" s="362">
        <v>489.6</v>
      </c>
      <c r="H120" s="268"/>
      <c r="I120" s="246"/>
      <c r="J120" s="247"/>
      <c r="K120" s="248"/>
      <c r="L120" s="249"/>
      <c r="M120" s="250"/>
      <c r="N120" s="251"/>
      <c r="O120" s="252"/>
      <c r="P120" s="253"/>
      <c r="Q120" s="254"/>
      <c r="R120" s="376"/>
      <c r="S120" s="256"/>
      <c r="T120" s="257"/>
      <c r="U120" s="258"/>
      <c r="V120" s="259"/>
      <c r="W120" s="274"/>
      <c r="X120" s="282"/>
      <c r="Y120" s="283">
        <f t="shared" ref="Y120:Y137" si="49">H120+I120+J120+K120+M120+N120+O120+P120+Q120+R120+S120+T120+U120+V120+W120+L120</f>
        <v>0</v>
      </c>
      <c r="Z120" s="283">
        <f t="shared" ref="Z120:Z137" si="50">Y120*F120</f>
        <v>0</v>
      </c>
      <c r="AA120" s="284">
        <f t="shared" ref="AA120:AA137" si="51">G120*Y120</f>
        <v>0</v>
      </c>
      <c r="AB120" s="238"/>
      <c r="AC120" s="361">
        <v>7.7</v>
      </c>
      <c r="AD120" s="286">
        <f t="shared" ref="AD120:AD137" si="52">AC120*Y120</f>
        <v>0</v>
      </c>
      <c r="AE120" s="287">
        <f t="shared" ref="AE120:AE137" si="53">AG120*0.26+AH120*0.32+AI120*0.36+AJ120*0.42+AK120*0.5+AL120*0.52+AM120*0.62+AN120*0.68+AO120*0.85+AP120*0.85+AR120*0.13+AT120*0.154+AV120*0.208+AZ120*0.04+BA120*0.04+BB120*0.06+BC120*0.09+BD120*0.07+BE120*0.11+BF120*0.08+BG120*0.19+BH120*0.09+BI120*0.22+BJ120*0.1+BK120*0.18</f>
        <v>0</v>
      </c>
      <c r="AF120" s="288"/>
      <c r="AG120" s="289"/>
      <c r="AH120" s="289"/>
      <c r="AI120" s="289"/>
      <c r="AJ120" s="289"/>
      <c r="AK120" s="289">
        <f>2*Y120</f>
        <v>0</v>
      </c>
      <c r="AL120" s="289">
        <f>1*Y120</f>
        <v>0</v>
      </c>
      <c r="AM120" s="289">
        <f t="shared" ref="AM120:AM121" si="54">1*Y120</f>
        <v>0</v>
      </c>
      <c r="AN120" s="289">
        <f>1*Y120</f>
        <v>0</v>
      </c>
      <c r="AO120" s="289"/>
      <c r="AP120" s="289">
        <f>1*Y120</f>
        <v>0</v>
      </c>
      <c r="AQ120" s="289"/>
      <c r="AR120" s="289"/>
      <c r="AS120" s="289"/>
      <c r="AT120" s="289"/>
      <c r="AU120" s="289"/>
      <c r="AV120" s="289"/>
      <c r="AW120" s="291"/>
      <c r="AX120" s="289"/>
      <c r="AY120" s="289"/>
      <c r="AZ120" s="289"/>
      <c r="BA120" s="289"/>
      <c r="BB120" s="289"/>
      <c r="BC120" s="289">
        <f>24*Y120</f>
        <v>0</v>
      </c>
      <c r="BD120" s="289"/>
      <c r="BE120" s="289"/>
      <c r="BF120" s="289"/>
      <c r="BG120" s="289"/>
      <c r="BH120" s="289"/>
      <c r="BI120" s="289"/>
      <c r="BJ120" s="289"/>
      <c r="BK120" s="289"/>
      <c r="BL120" s="291"/>
      <c r="BM120" s="289"/>
      <c r="BN120" s="289"/>
      <c r="BO120" s="294"/>
      <c r="BP120" s="294"/>
      <c r="BQ120" s="294"/>
      <c r="BR120" s="294"/>
      <c r="BS120" s="289">
        <f>6*Y120</f>
        <v>0</v>
      </c>
      <c r="BT120" s="124"/>
      <c r="BU120" s="124"/>
    </row>
    <row r="121" ht="27.0" customHeight="1">
      <c r="A121" s="125"/>
      <c r="B121" s="262" t="s">
        <v>323</v>
      </c>
      <c r="C121" s="263" t="s">
        <v>321</v>
      </c>
      <c r="D121" s="292" t="s">
        <v>324</v>
      </c>
      <c r="E121" s="363" t="s">
        <v>293</v>
      </c>
      <c r="F121" s="266">
        <v>6.0</v>
      </c>
      <c r="G121" s="362">
        <v>288.0</v>
      </c>
      <c r="H121" s="268"/>
      <c r="I121" s="246"/>
      <c r="J121" s="247"/>
      <c r="K121" s="248"/>
      <c r="L121" s="249"/>
      <c r="M121" s="250"/>
      <c r="N121" s="251"/>
      <c r="O121" s="252"/>
      <c r="P121" s="253"/>
      <c r="Q121" s="254"/>
      <c r="R121" s="376"/>
      <c r="S121" s="256"/>
      <c r="T121" s="257"/>
      <c r="U121" s="258"/>
      <c r="V121" s="259"/>
      <c r="W121" s="377"/>
      <c r="X121" s="282"/>
      <c r="Y121" s="283">
        <f t="shared" si="49"/>
        <v>0</v>
      </c>
      <c r="Z121" s="283">
        <f t="shared" si="50"/>
        <v>0</v>
      </c>
      <c r="AA121" s="284">
        <f t="shared" si="51"/>
        <v>0</v>
      </c>
      <c r="AB121" s="238"/>
      <c r="AC121" s="361">
        <v>4.9</v>
      </c>
      <c r="AD121" s="286">
        <f t="shared" si="52"/>
        <v>0</v>
      </c>
      <c r="AE121" s="287">
        <f t="shared" si="53"/>
        <v>0</v>
      </c>
      <c r="AF121" s="288"/>
      <c r="AG121" s="289"/>
      <c r="AH121" s="289"/>
      <c r="AI121" s="289"/>
      <c r="AJ121" s="289"/>
      <c r="AK121" s="289"/>
      <c r="AL121" s="289"/>
      <c r="AM121" s="289">
        <f t="shared" si="54"/>
        <v>0</v>
      </c>
      <c r="AN121" s="289"/>
      <c r="AO121" s="289"/>
      <c r="AP121" s="289">
        <f>5*Y121</f>
        <v>0</v>
      </c>
      <c r="AQ121" s="289"/>
      <c r="AR121" s="289"/>
      <c r="AS121" s="289"/>
      <c r="AT121" s="289"/>
      <c r="AU121" s="289"/>
      <c r="AV121" s="289"/>
      <c r="AW121" s="291"/>
      <c r="AX121" s="289"/>
      <c r="AY121" s="289"/>
      <c r="AZ121" s="289"/>
      <c r="BA121" s="289"/>
      <c r="BB121" s="289"/>
      <c r="BC121" s="289">
        <f>8*Y121</f>
        <v>0</v>
      </c>
      <c r="BD121" s="289"/>
      <c r="BE121" s="289">
        <f>16*Y121</f>
        <v>0</v>
      </c>
      <c r="BF121" s="289"/>
      <c r="BG121" s="289"/>
      <c r="BH121" s="289"/>
      <c r="BI121" s="289"/>
      <c r="BJ121" s="289"/>
      <c r="BK121" s="289"/>
      <c r="BL121" s="291"/>
      <c r="BM121" s="289"/>
      <c r="BN121" s="294"/>
      <c r="BO121" s="294"/>
      <c r="BP121" s="294"/>
      <c r="BQ121" s="289"/>
      <c r="BR121" s="289">
        <f t="shared" ref="BR121:BR122" si="55">6*Y121</f>
        <v>0</v>
      </c>
      <c r="BS121" s="294"/>
      <c r="BT121" s="124"/>
      <c r="BU121" s="124"/>
    </row>
    <row r="122" ht="27.0" customHeight="1">
      <c r="A122" s="125"/>
      <c r="B122" s="262" t="s">
        <v>325</v>
      </c>
      <c r="C122" s="263" t="s">
        <v>321</v>
      </c>
      <c r="D122" s="378" t="s">
        <v>326</v>
      </c>
      <c r="E122" s="363" t="s">
        <v>293</v>
      </c>
      <c r="F122" s="266">
        <v>6.0</v>
      </c>
      <c r="G122" s="362">
        <v>455.0</v>
      </c>
      <c r="H122" s="268"/>
      <c r="I122" s="246"/>
      <c r="J122" s="247"/>
      <c r="K122" s="248"/>
      <c r="L122" s="249"/>
      <c r="M122" s="250"/>
      <c r="N122" s="251"/>
      <c r="O122" s="252"/>
      <c r="P122" s="253"/>
      <c r="Q122" s="254"/>
      <c r="R122" s="376"/>
      <c r="S122" s="256"/>
      <c r="T122" s="257"/>
      <c r="U122" s="258"/>
      <c r="V122" s="379"/>
      <c r="W122" s="298"/>
      <c r="X122" s="282"/>
      <c r="Y122" s="283">
        <f t="shared" si="49"/>
        <v>0</v>
      </c>
      <c r="Z122" s="283">
        <f t="shared" si="50"/>
        <v>0</v>
      </c>
      <c r="AA122" s="284">
        <f t="shared" si="51"/>
        <v>0</v>
      </c>
      <c r="AB122" s="238">
        <v>6.0</v>
      </c>
      <c r="AC122" s="361">
        <v>7.5</v>
      </c>
      <c r="AD122" s="286">
        <f t="shared" si="52"/>
        <v>0</v>
      </c>
      <c r="AE122" s="287">
        <f t="shared" si="53"/>
        <v>0</v>
      </c>
      <c r="AF122" s="288"/>
      <c r="AG122" s="289"/>
      <c r="AH122" s="289"/>
      <c r="AI122" s="289"/>
      <c r="AJ122" s="289"/>
      <c r="AK122" s="289">
        <f t="shared" ref="AK122:AK123" si="56">1*Y122</f>
        <v>0</v>
      </c>
      <c r="AL122" s="289"/>
      <c r="AM122" s="289">
        <f>3*Y122</f>
        <v>0</v>
      </c>
      <c r="AN122" s="289"/>
      <c r="AO122" s="289"/>
      <c r="AP122" s="289">
        <f>2*Y122</f>
        <v>0</v>
      </c>
      <c r="AQ122" s="289"/>
      <c r="AR122" s="289"/>
      <c r="AS122" s="289"/>
      <c r="AT122" s="289"/>
      <c r="AU122" s="289"/>
      <c r="AV122" s="289"/>
      <c r="AW122" s="291"/>
      <c r="AX122" s="289"/>
      <c r="AY122" s="289"/>
      <c r="AZ122" s="289"/>
      <c r="BA122" s="289">
        <f>10*Y122</f>
        <v>0</v>
      </c>
      <c r="BB122" s="289"/>
      <c r="BC122" s="289">
        <f>16*Y122</f>
        <v>0</v>
      </c>
      <c r="BD122" s="289"/>
      <c r="BE122" s="289"/>
      <c r="BF122" s="289"/>
      <c r="BG122" s="289"/>
      <c r="BH122" s="289"/>
      <c r="BI122" s="289"/>
      <c r="BJ122" s="289"/>
      <c r="BK122" s="289"/>
      <c r="BL122" s="291"/>
      <c r="BM122" s="289"/>
      <c r="BN122" s="294"/>
      <c r="BO122" s="294"/>
      <c r="BP122" s="289"/>
      <c r="BQ122" s="294"/>
      <c r="BR122" s="289">
        <f t="shared" si="55"/>
        <v>0</v>
      </c>
      <c r="BS122" s="294"/>
      <c r="BT122" s="124"/>
      <c r="BU122" s="124"/>
    </row>
    <row r="123" ht="27.0" customHeight="1">
      <c r="A123" s="125"/>
      <c r="B123" s="262" t="s">
        <v>327</v>
      </c>
      <c r="C123" s="263" t="s">
        <v>321</v>
      </c>
      <c r="D123" s="292" t="s">
        <v>328</v>
      </c>
      <c r="E123" s="363" t="s">
        <v>293</v>
      </c>
      <c r="F123" s="266">
        <v>3.0</v>
      </c>
      <c r="G123" s="362">
        <v>660.2</v>
      </c>
      <c r="H123" s="268"/>
      <c r="I123" s="246"/>
      <c r="J123" s="247"/>
      <c r="K123" s="248"/>
      <c r="L123" s="249"/>
      <c r="M123" s="250"/>
      <c r="N123" s="251"/>
      <c r="O123" s="252"/>
      <c r="P123" s="253"/>
      <c r="Q123" s="254"/>
      <c r="R123" s="376"/>
      <c r="S123" s="256"/>
      <c r="T123" s="257"/>
      <c r="U123" s="258"/>
      <c r="V123" s="379"/>
      <c r="W123" s="298"/>
      <c r="X123" s="282"/>
      <c r="Y123" s="283">
        <f t="shared" si="49"/>
        <v>0</v>
      </c>
      <c r="Z123" s="283">
        <f t="shared" si="50"/>
        <v>0</v>
      </c>
      <c r="AA123" s="284">
        <f t="shared" si="51"/>
        <v>0</v>
      </c>
      <c r="AB123" s="238"/>
      <c r="AC123" s="361">
        <v>12.2</v>
      </c>
      <c r="AD123" s="286">
        <f t="shared" si="52"/>
        <v>0</v>
      </c>
      <c r="AE123" s="287">
        <f t="shared" si="53"/>
        <v>0</v>
      </c>
      <c r="AF123" s="288"/>
      <c r="AG123" s="289"/>
      <c r="AH123" s="289"/>
      <c r="AI123" s="289"/>
      <c r="AJ123" s="289"/>
      <c r="AK123" s="289">
        <f t="shared" si="56"/>
        <v>0</v>
      </c>
      <c r="AL123" s="289">
        <f>1*Y123</f>
        <v>0</v>
      </c>
      <c r="AM123" s="289"/>
      <c r="AN123" s="289"/>
      <c r="AO123" s="289"/>
      <c r="AP123" s="289"/>
      <c r="AQ123" s="289"/>
      <c r="AR123" s="289"/>
      <c r="AS123" s="289"/>
      <c r="AT123" s="289"/>
      <c r="AU123" s="289"/>
      <c r="AV123" s="289">
        <f>1*Y123</f>
        <v>0</v>
      </c>
      <c r="AW123" s="291"/>
      <c r="AX123" s="289"/>
      <c r="AY123" s="289"/>
      <c r="AZ123" s="289"/>
      <c r="BA123" s="289"/>
      <c r="BB123" s="289"/>
      <c r="BC123" s="289">
        <f>12*Y123</f>
        <v>0</v>
      </c>
      <c r="BD123" s="289"/>
      <c r="BE123" s="289"/>
      <c r="BF123" s="289"/>
      <c r="BG123" s="289"/>
      <c r="BH123" s="289"/>
      <c r="BI123" s="289"/>
      <c r="BJ123" s="289"/>
      <c r="BK123" s="289"/>
      <c r="BL123" s="291"/>
      <c r="BM123" s="289"/>
      <c r="BN123" s="294"/>
      <c r="BO123" s="294"/>
      <c r="BP123" s="289"/>
      <c r="BQ123" s="294"/>
      <c r="BR123" s="294"/>
      <c r="BS123" s="289">
        <f>3*Y123</f>
        <v>0</v>
      </c>
      <c r="BT123" s="124"/>
      <c r="BU123" s="124"/>
    </row>
    <row r="124" ht="27.0" customHeight="1">
      <c r="A124" s="125"/>
      <c r="B124" s="262" t="s">
        <v>329</v>
      </c>
      <c r="C124" s="263" t="s">
        <v>321</v>
      </c>
      <c r="D124" s="292" t="s">
        <v>330</v>
      </c>
      <c r="E124" s="363" t="s">
        <v>331</v>
      </c>
      <c r="F124" s="266">
        <v>3.0</v>
      </c>
      <c r="G124" s="362">
        <v>157.0</v>
      </c>
      <c r="H124" s="268"/>
      <c r="I124" s="246"/>
      <c r="J124" s="247"/>
      <c r="K124" s="248"/>
      <c r="L124" s="249"/>
      <c r="M124" s="250"/>
      <c r="N124" s="251"/>
      <c r="O124" s="252"/>
      <c r="P124" s="253"/>
      <c r="Q124" s="254"/>
      <c r="R124" s="376"/>
      <c r="S124" s="256"/>
      <c r="T124" s="257"/>
      <c r="U124" s="258"/>
      <c r="V124" s="379"/>
      <c r="W124" s="298"/>
      <c r="X124" s="282"/>
      <c r="Y124" s="283">
        <f t="shared" si="49"/>
        <v>0</v>
      </c>
      <c r="Z124" s="283">
        <f t="shared" si="50"/>
        <v>0</v>
      </c>
      <c r="AA124" s="284">
        <f t="shared" si="51"/>
        <v>0</v>
      </c>
      <c r="AB124" s="238"/>
      <c r="AC124" s="361">
        <v>2.4</v>
      </c>
      <c r="AD124" s="286">
        <f t="shared" si="52"/>
        <v>0</v>
      </c>
      <c r="AE124" s="287">
        <f t="shared" si="53"/>
        <v>0</v>
      </c>
      <c r="AF124" s="288"/>
      <c r="AG124" s="289"/>
      <c r="AH124" s="289"/>
      <c r="AI124" s="289"/>
      <c r="AJ124" s="289"/>
      <c r="AK124" s="289"/>
      <c r="AL124" s="289"/>
      <c r="AM124" s="289"/>
      <c r="AN124" s="289">
        <f>2*Y124</f>
        <v>0</v>
      </c>
      <c r="AO124" s="289"/>
      <c r="AP124" s="289"/>
      <c r="AQ124" s="289"/>
      <c r="AR124" s="289"/>
      <c r="AS124" s="289"/>
      <c r="AT124" s="289">
        <f>1*Y124</f>
        <v>0</v>
      </c>
      <c r="AU124" s="289"/>
      <c r="AV124" s="289"/>
      <c r="AW124" s="291"/>
      <c r="AX124" s="289"/>
      <c r="AY124" s="289"/>
      <c r="AZ124" s="289"/>
      <c r="BA124" s="289"/>
      <c r="BB124" s="289"/>
      <c r="BC124" s="289">
        <f>8*Y124</f>
        <v>0</v>
      </c>
      <c r="BD124" s="289"/>
      <c r="BE124" s="289">
        <f>4*Y124</f>
        <v>0</v>
      </c>
      <c r="BF124" s="289"/>
      <c r="BG124" s="289"/>
      <c r="BH124" s="289"/>
      <c r="BI124" s="289"/>
      <c r="BJ124" s="289"/>
      <c r="BK124" s="289"/>
      <c r="BL124" s="291"/>
      <c r="BM124" s="289"/>
      <c r="BN124" s="294"/>
      <c r="BO124" s="294"/>
      <c r="BP124" s="294"/>
      <c r="BQ124" s="289">
        <f>3*Y124</f>
        <v>0</v>
      </c>
      <c r="BR124" s="294"/>
      <c r="BS124" s="294"/>
      <c r="BT124" s="124"/>
      <c r="BU124" s="124"/>
    </row>
    <row r="125" ht="27.0" customHeight="1">
      <c r="A125" s="125"/>
      <c r="B125" s="262" t="s">
        <v>332</v>
      </c>
      <c r="C125" s="263" t="s">
        <v>321</v>
      </c>
      <c r="D125" s="292" t="s">
        <v>333</v>
      </c>
      <c r="E125" s="363" t="s">
        <v>334</v>
      </c>
      <c r="F125" s="266">
        <v>6.0</v>
      </c>
      <c r="G125" s="362">
        <v>436.0</v>
      </c>
      <c r="H125" s="268"/>
      <c r="I125" s="246"/>
      <c r="J125" s="247"/>
      <c r="K125" s="248"/>
      <c r="L125" s="249"/>
      <c r="M125" s="250"/>
      <c r="N125" s="251"/>
      <c r="O125" s="252"/>
      <c r="P125" s="253"/>
      <c r="Q125" s="254"/>
      <c r="R125" s="376"/>
      <c r="S125" s="256"/>
      <c r="T125" s="257"/>
      <c r="U125" s="258"/>
      <c r="V125" s="379"/>
      <c r="W125" s="298"/>
      <c r="X125" s="282"/>
      <c r="Y125" s="283">
        <f t="shared" si="49"/>
        <v>0</v>
      </c>
      <c r="Z125" s="283">
        <f t="shared" si="50"/>
        <v>0</v>
      </c>
      <c r="AA125" s="284">
        <f t="shared" si="51"/>
        <v>0</v>
      </c>
      <c r="AB125" s="238"/>
      <c r="AC125" s="361">
        <v>9.5</v>
      </c>
      <c r="AD125" s="286">
        <f t="shared" si="52"/>
        <v>0</v>
      </c>
      <c r="AE125" s="287">
        <f t="shared" si="53"/>
        <v>0</v>
      </c>
      <c r="AF125" s="288"/>
      <c r="AG125" s="289"/>
      <c r="AH125" s="289"/>
      <c r="AI125" s="289"/>
      <c r="AJ125" s="289"/>
      <c r="AK125" s="289"/>
      <c r="AL125" s="289">
        <f>3*Y125</f>
        <v>0</v>
      </c>
      <c r="AM125" s="289">
        <f>3*Y125</f>
        <v>0</v>
      </c>
      <c r="AN125" s="289"/>
      <c r="AO125" s="289"/>
      <c r="AP125" s="289"/>
      <c r="AQ125" s="289"/>
      <c r="AR125" s="289"/>
      <c r="AS125" s="289"/>
      <c r="AT125" s="289"/>
      <c r="AU125" s="289"/>
      <c r="AV125" s="289"/>
      <c r="AW125" s="291"/>
      <c r="AX125" s="289"/>
      <c r="AY125" s="289"/>
      <c r="AZ125" s="289"/>
      <c r="BA125" s="289"/>
      <c r="BB125" s="289"/>
      <c r="BC125" s="289">
        <f>5*Y125</f>
        <v>0</v>
      </c>
      <c r="BD125" s="289"/>
      <c r="BE125" s="289">
        <f>1*Y125</f>
        <v>0</v>
      </c>
      <c r="BF125" s="289"/>
      <c r="BG125" s="289"/>
      <c r="BH125" s="289"/>
      <c r="BI125" s="289"/>
      <c r="BJ125" s="289"/>
      <c r="BK125" s="289"/>
      <c r="BL125" s="291"/>
      <c r="BM125" s="289"/>
      <c r="BN125" s="294"/>
      <c r="BO125" s="294"/>
      <c r="BP125" s="294"/>
      <c r="BQ125" s="289">
        <f>6*Y125</f>
        <v>0</v>
      </c>
      <c r="BR125" s="289"/>
      <c r="BS125" s="294"/>
      <c r="BT125" s="124"/>
      <c r="BU125" s="124"/>
    </row>
    <row r="126" ht="27.0" customHeight="1">
      <c r="A126" s="125"/>
      <c r="B126" s="262" t="s">
        <v>335</v>
      </c>
      <c r="C126" s="263" t="s">
        <v>321</v>
      </c>
      <c r="D126" s="292" t="s">
        <v>336</v>
      </c>
      <c r="E126" s="363" t="s">
        <v>337</v>
      </c>
      <c r="F126" s="266">
        <v>12.0</v>
      </c>
      <c r="G126" s="362">
        <v>138.0</v>
      </c>
      <c r="H126" s="268"/>
      <c r="I126" s="246"/>
      <c r="J126" s="247"/>
      <c r="K126" s="248"/>
      <c r="L126" s="249"/>
      <c r="M126" s="250"/>
      <c r="N126" s="251"/>
      <c r="O126" s="252"/>
      <c r="P126" s="253"/>
      <c r="Q126" s="254"/>
      <c r="R126" s="376"/>
      <c r="S126" s="256"/>
      <c r="T126" s="257"/>
      <c r="U126" s="258"/>
      <c r="V126" s="379"/>
      <c r="W126" s="298"/>
      <c r="X126" s="282"/>
      <c r="Y126" s="283">
        <f t="shared" si="49"/>
        <v>0</v>
      </c>
      <c r="Z126" s="283">
        <f t="shared" si="50"/>
        <v>0</v>
      </c>
      <c r="AA126" s="284">
        <f t="shared" si="51"/>
        <v>0</v>
      </c>
      <c r="AB126" s="238"/>
      <c r="AC126" s="361">
        <v>2.5</v>
      </c>
      <c r="AD126" s="286">
        <f t="shared" si="52"/>
        <v>0</v>
      </c>
      <c r="AE126" s="287">
        <f t="shared" si="53"/>
        <v>0</v>
      </c>
      <c r="AF126" s="288"/>
      <c r="AG126" s="289"/>
      <c r="AH126" s="289">
        <f>3*Y126</f>
        <v>0</v>
      </c>
      <c r="AI126" s="289">
        <f>5*Y126</f>
        <v>0</v>
      </c>
      <c r="AJ126" s="289">
        <f>3*Y126</f>
        <v>0</v>
      </c>
      <c r="AK126" s="289">
        <f>1*Y126</f>
        <v>0</v>
      </c>
      <c r="AL126" s="289"/>
      <c r="AM126" s="289"/>
      <c r="AN126" s="289"/>
      <c r="AO126" s="289"/>
      <c r="AP126" s="289"/>
      <c r="AQ126" s="289"/>
      <c r="AR126" s="289"/>
      <c r="AS126" s="289"/>
      <c r="AT126" s="289"/>
      <c r="AU126" s="289"/>
      <c r="AV126" s="289"/>
      <c r="AW126" s="291"/>
      <c r="AX126" s="289"/>
      <c r="AY126" s="289"/>
      <c r="AZ126" s="289"/>
      <c r="BA126" s="289">
        <f t="shared" ref="BA126:BA127" si="57">2*Y126</f>
        <v>0</v>
      </c>
      <c r="BB126" s="289"/>
      <c r="BC126" s="289">
        <f>8*Y126</f>
        <v>0</v>
      </c>
      <c r="BD126" s="289"/>
      <c r="BE126" s="289">
        <f>2*Y126</f>
        <v>0</v>
      </c>
      <c r="BF126" s="289"/>
      <c r="BG126" s="289"/>
      <c r="BH126" s="289"/>
      <c r="BI126" s="289"/>
      <c r="BJ126" s="289"/>
      <c r="BK126" s="289"/>
      <c r="BL126" s="291"/>
      <c r="BM126" s="289"/>
      <c r="BN126" s="289"/>
      <c r="BO126" s="289">
        <f>12*Y126</f>
        <v>0</v>
      </c>
      <c r="BP126" s="294"/>
      <c r="BQ126" s="289"/>
      <c r="BR126" s="289"/>
      <c r="BS126" s="294"/>
      <c r="BT126" s="124"/>
      <c r="BU126" s="124"/>
    </row>
    <row r="127" ht="27.0" customHeight="1">
      <c r="A127" s="125"/>
      <c r="B127" s="262" t="s">
        <v>338</v>
      </c>
      <c r="C127" s="263" t="s">
        <v>321</v>
      </c>
      <c r="D127" s="292" t="s">
        <v>339</v>
      </c>
      <c r="E127" s="363" t="s">
        <v>293</v>
      </c>
      <c r="F127" s="266">
        <v>3.0</v>
      </c>
      <c r="G127" s="362">
        <v>253.0</v>
      </c>
      <c r="H127" s="268"/>
      <c r="I127" s="246"/>
      <c r="J127" s="247"/>
      <c r="K127" s="248"/>
      <c r="L127" s="249"/>
      <c r="M127" s="250"/>
      <c r="N127" s="251"/>
      <c r="O127" s="252"/>
      <c r="P127" s="253"/>
      <c r="Q127" s="254"/>
      <c r="R127" s="376"/>
      <c r="S127" s="256"/>
      <c r="T127" s="257"/>
      <c r="U127" s="258"/>
      <c r="V127" s="379"/>
      <c r="W127" s="298"/>
      <c r="X127" s="282"/>
      <c r="Y127" s="283">
        <f t="shared" si="49"/>
        <v>0</v>
      </c>
      <c r="Z127" s="283">
        <f t="shared" si="50"/>
        <v>0</v>
      </c>
      <c r="AA127" s="284">
        <f t="shared" si="51"/>
        <v>0</v>
      </c>
      <c r="AB127" s="238"/>
      <c r="AC127" s="361">
        <v>4.9</v>
      </c>
      <c r="AD127" s="286">
        <f t="shared" si="52"/>
        <v>0</v>
      </c>
      <c r="AE127" s="287">
        <f t="shared" si="53"/>
        <v>0</v>
      </c>
      <c r="AF127" s="288"/>
      <c r="AG127" s="289"/>
      <c r="AH127" s="289"/>
      <c r="AI127" s="289"/>
      <c r="AJ127" s="289"/>
      <c r="AK127" s="289">
        <f>2*Y127</f>
        <v>0</v>
      </c>
      <c r="AL127" s="289">
        <f>1*Y127</f>
        <v>0</v>
      </c>
      <c r="AM127" s="289"/>
      <c r="AN127" s="289"/>
      <c r="AO127" s="289"/>
      <c r="AP127" s="289"/>
      <c r="AQ127" s="289"/>
      <c r="AR127" s="289"/>
      <c r="AS127" s="289"/>
      <c r="AT127" s="289"/>
      <c r="AU127" s="289"/>
      <c r="AV127" s="289"/>
      <c r="AW127" s="291"/>
      <c r="AX127" s="289"/>
      <c r="AY127" s="289"/>
      <c r="AZ127" s="289"/>
      <c r="BA127" s="289">
        <f t="shared" si="57"/>
        <v>0</v>
      </c>
      <c r="BB127" s="289"/>
      <c r="BC127" s="289">
        <f>7*Y127</f>
        <v>0</v>
      </c>
      <c r="BD127" s="289"/>
      <c r="BE127" s="289">
        <f>5*Y127</f>
        <v>0</v>
      </c>
      <c r="BF127" s="289"/>
      <c r="BG127" s="289">
        <f>1*Y127</f>
        <v>0</v>
      </c>
      <c r="BH127" s="289"/>
      <c r="BI127" s="289"/>
      <c r="BJ127" s="289"/>
      <c r="BK127" s="289"/>
      <c r="BL127" s="291"/>
      <c r="BM127" s="289"/>
      <c r="BN127" s="294"/>
      <c r="BO127" s="294"/>
      <c r="BP127" s="294"/>
      <c r="BQ127" s="289"/>
      <c r="BR127" s="289"/>
      <c r="BS127" s="289">
        <f>3*Y127</f>
        <v>0</v>
      </c>
      <c r="BT127" s="124"/>
      <c r="BU127" s="124"/>
    </row>
    <row r="128" ht="27.0" customHeight="1">
      <c r="A128" s="125"/>
      <c r="B128" s="262" t="s">
        <v>340</v>
      </c>
      <c r="C128" s="263" t="s">
        <v>321</v>
      </c>
      <c r="D128" s="292" t="s">
        <v>341</v>
      </c>
      <c r="E128" s="363" t="s">
        <v>342</v>
      </c>
      <c r="F128" s="266">
        <v>6.0</v>
      </c>
      <c r="G128" s="362">
        <v>230.0</v>
      </c>
      <c r="H128" s="268"/>
      <c r="I128" s="246"/>
      <c r="J128" s="247"/>
      <c r="K128" s="248"/>
      <c r="L128" s="249"/>
      <c r="M128" s="250"/>
      <c r="N128" s="251"/>
      <c r="O128" s="252"/>
      <c r="P128" s="253"/>
      <c r="Q128" s="254"/>
      <c r="R128" s="376"/>
      <c r="S128" s="256"/>
      <c r="T128" s="257"/>
      <c r="U128" s="258"/>
      <c r="V128" s="379"/>
      <c r="W128" s="298"/>
      <c r="X128" s="282"/>
      <c r="Y128" s="283">
        <f t="shared" si="49"/>
        <v>0</v>
      </c>
      <c r="Z128" s="283">
        <f t="shared" si="50"/>
        <v>0</v>
      </c>
      <c r="AA128" s="284">
        <f t="shared" si="51"/>
        <v>0</v>
      </c>
      <c r="AB128" s="238"/>
      <c r="AC128" s="361">
        <v>5.3</v>
      </c>
      <c r="AD128" s="286">
        <f t="shared" si="52"/>
        <v>0</v>
      </c>
      <c r="AE128" s="287">
        <f t="shared" si="53"/>
        <v>0</v>
      </c>
      <c r="AF128" s="288"/>
      <c r="AG128" s="289"/>
      <c r="AH128" s="289"/>
      <c r="AI128" s="289"/>
      <c r="AJ128" s="289">
        <f>2*Y128</f>
        <v>0</v>
      </c>
      <c r="AK128" s="289">
        <f>4*Y128</f>
        <v>0</v>
      </c>
      <c r="AL128" s="289"/>
      <c r="AM128" s="289"/>
      <c r="AN128" s="289"/>
      <c r="AO128" s="289"/>
      <c r="AP128" s="289"/>
      <c r="AQ128" s="289"/>
      <c r="AR128" s="289"/>
      <c r="AS128" s="289"/>
      <c r="AT128" s="289"/>
      <c r="AU128" s="289"/>
      <c r="AV128" s="289"/>
      <c r="AW128" s="291"/>
      <c r="AX128" s="289"/>
      <c r="AY128" s="289"/>
      <c r="AZ128" s="289"/>
      <c r="BA128" s="289">
        <f>3*Y128</f>
        <v>0</v>
      </c>
      <c r="BB128" s="289"/>
      <c r="BC128" s="289">
        <f>15*Y128</f>
        <v>0</v>
      </c>
      <c r="BD128" s="289"/>
      <c r="BE128" s="289"/>
      <c r="BF128" s="289"/>
      <c r="BG128" s="289"/>
      <c r="BH128" s="289"/>
      <c r="BI128" s="289"/>
      <c r="BJ128" s="289"/>
      <c r="BK128" s="289"/>
      <c r="BL128" s="291"/>
      <c r="BM128" s="289"/>
      <c r="BN128" s="294"/>
      <c r="BO128" s="294"/>
      <c r="BP128" s="294"/>
      <c r="BQ128" s="289">
        <f>6*Y128</f>
        <v>0</v>
      </c>
      <c r="BR128" s="289"/>
      <c r="BS128" s="294"/>
      <c r="BT128" s="124"/>
      <c r="BU128" s="124"/>
    </row>
    <row r="129" ht="27.0" customHeight="1">
      <c r="A129" s="125"/>
      <c r="B129" s="262" t="s">
        <v>343</v>
      </c>
      <c r="C129" s="263" t="s">
        <v>321</v>
      </c>
      <c r="D129" s="292" t="s">
        <v>344</v>
      </c>
      <c r="E129" s="363" t="s">
        <v>345</v>
      </c>
      <c r="F129" s="266">
        <v>3.0</v>
      </c>
      <c r="G129" s="362">
        <v>104.0</v>
      </c>
      <c r="H129" s="268"/>
      <c r="I129" s="246"/>
      <c r="J129" s="247"/>
      <c r="K129" s="248"/>
      <c r="L129" s="249"/>
      <c r="M129" s="250"/>
      <c r="N129" s="251"/>
      <c r="O129" s="252"/>
      <c r="P129" s="253"/>
      <c r="Q129" s="254"/>
      <c r="R129" s="376"/>
      <c r="S129" s="256"/>
      <c r="T129" s="257"/>
      <c r="U129" s="258"/>
      <c r="V129" s="379"/>
      <c r="W129" s="298"/>
      <c r="X129" s="282"/>
      <c r="Y129" s="283">
        <f t="shared" si="49"/>
        <v>0</v>
      </c>
      <c r="Z129" s="283">
        <f t="shared" si="50"/>
        <v>0</v>
      </c>
      <c r="AA129" s="284">
        <f t="shared" si="51"/>
        <v>0</v>
      </c>
      <c r="AB129" s="238"/>
      <c r="AC129" s="361">
        <v>1.6</v>
      </c>
      <c r="AD129" s="286">
        <f t="shared" si="52"/>
        <v>0</v>
      </c>
      <c r="AE129" s="287">
        <f t="shared" si="53"/>
        <v>0</v>
      </c>
      <c r="AF129" s="288"/>
      <c r="AG129" s="289"/>
      <c r="AH129" s="289"/>
      <c r="AI129" s="289">
        <f>1*Y129</f>
        <v>0</v>
      </c>
      <c r="AJ129" s="289">
        <f>1*Y129</f>
        <v>0</v>
      </c>
      <c r="AK129" s="289"/>
      <c r="AL129" s="289"/>
      <c r="AM129" s="289">
        <f>1*Y129</f>
        <v>0</v>
      </c>
      <c r="AN129" s="289"/>
      <c r="AO129" s="289"/>
      <c r="AP129" s="289"/>
      <c r="AQ129" s="289"/>
      <c r="AR129" s="289"/>
      <c r="AS129" s="289"/>
      <c r="AT129" s="289"/>
      <c r="AU129" s="289"/>
      <c r="AV129" s="289"/>
      <c r="AW129" s="291"/>
      <c r="AX129" s="289"/>
      <c r="AY129" s="289"/>
      <c r="AZ129" s="289"/>
      <c r="BA129" s="289"/>
      <c r="BB129" s="289"/>
      <c r="BC129" s="289"/>
      <c r="BD129" s="289"/>
      <c r="BE129" s="289">
        <f>3*Y129</f>
        <v>0</v>
      </c>
      <c r="BF129" s="289"/>
      <c r="BG129" s="289"/>
      <c r="BH129" s="289"/>
      <c r="BI129" s="289"/>
      <c r="BJ129" s="289"/>
      <c r="BK129" s="289"/>
      <c r="BL129" s="291"/>
      <c r="BM129" s="289"/>
      <c r="BN129" s="294"/>
      <c r="BO129" s="294"/>
      <c r="BP129" s="294"/>
      <c r="BQ129" s="289">
        <f>3*Y129</f>
        <v>0</v>
      </c>
      <c r="BR129" s="289"/>
      <c r="BS129" s="294"/>
      <c r="BT129" s="124"/>
      <c r="BU129" s="124"/>
    </row>
    <row r="130" ht="27.0" customHeight="1">
      <c r="A130" s="125"/>
      <c r="B130" s="262" t="s">
        <v>346</v>
      </c>
      <c r="C130" s="263" t="s">
        <v>321</v>
      </c>
      <c r="D130" s="292" t="s">
        <v>347</v>
      </c>
      <c r="E130" s="363" t="s">
        <v>348</v>
      </c>
      <c r="F130" s="266">
        <v>6.0</v>
      </c>
      <c r="G130" s="362">
        <v>310.0</v>
      </c>
      <c r="H130" s="268"/>
      <c r="I130" s="246"/>
      <c r="J130" s="247"/>
      <c r="K130" s="248"/>
      <c r="L130" s="249"/>
      <c r="M130" s="250"/>
      <c r="N130" s="251"/>
      <c r="O130" s="252"/>
      <c r="P130" s="253"/>
      <c r="Q130" s="254"/>
      <c r="R130" s="376"/>
      <c r="S130" s="256"/>
      <c r="T130" s="257"/>
      <c r="U130" s="258"/>
      <c r="V130" s="379"/>
      <c r="W130" s="298"/>
      <c r="X130" s="282"/>
      <c r="Y130" s="283">
        <f t="shared" si="49"/>
        <v>0</v>
      </c>
      <c r="Z130" s="283">
        <f t="shared" si="50"/>
        <v>0</v>
      </c>
      <c r="AA130" s="284">
        <f t="shared" si="51"/>
        <v>0</v>
      </c>
      <c r="AB130" s="238"/>
      <c r="AC130" s="361">
        <v>7.2</v>
      </c>
      <c r="AD130" s="286">
        <f t="shared" si="52"/>
        <v>0</v>
      </c>
      <c r="AE130" s="287">
        <f t="shared" si="53"/>
        <v>0</v>
      </c>
      <c r="AF130" s="288"/>
      <c r="AG130" s="289"/>
      <c r="AH130" s="289">
        <f t="shared" ref="AH130:AH131" si="58">4*Y130</f>
        <v>0</v>
      </c>
      <c r="AI130" s="289"/>
      <c r="AJ130" s="289"/>
      <c r="AK130" s="289">
        <f>2*Y130</f>
        <v>0</v>
      </c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91"/>
      <c r="AX130" s="289"/>
      <c r="AY130" s="289"/>
      <c r="AZ130" s="289"/>
      <c r="BA130" s="289">
        <f>12*Y130</f>
        <v>0</v>
      </c>
      <c r="BB130" s="289"/>
      <c r="BC130" s="289">
        <f>10*Y130</f>
        <v>0</v>
      </c>
      <c r="BD130" s="289"/>
      <c r="BE130" s="289">
        <f>1*Y130</f>
        <v>0</v>
      </c>
      <c r="BF130" s="289"/>
      <c r="BG130" s="289"/>
      <c r="BH130" s="289"/>
      <c r="BI130" s="289"/>
      <c r="BJ130" s="289"/>
      <c r="BK130" s="289"/>
      <c r="BL130" s="291"/>
      <c r="BM130" s="289"/>
      <c r="BN130" s="294"/>
      <c r="BO130" s="294"/>
      <c r="BP130" s="294"/>
      <c r="BQ130" s="289">
        <f>6*Y130</f>
        <v>0</v>
      </c>
      <c r="BR130" s="289"/>
      <c r="BS130" s="294"/>
      <c r="BT130" s="124"/>
      <c r="BU130" s="124"/>
    </row>
    <row r="131" ht="27.0" customHeight="1">
      <c r="A131" s="125"/>
      <c r="B131" s="262" t="s">
        <v>349</v>
      </c>
      <c r="C131" s="263" t="s">
        <v>321</v>
      </c>
      <c r="D131" s="292" t="s">
        <v>350</v>
      </c>
      <c r="E131" s="363" t="s">
        <v>351</v>
      </c>
      <c r="F131" s="266">
        <v>12.0</v>
      </c>
      <c r="G131" s="362">
        <v>113.0</v>
      </c>
      <c r="H131" s="268"/>
      <c r="I131" s="246"/>
      <c r="J131" s="247"/>
      <c r="K131" s="248"/>
      <c r="L131" s="249"/>
      <c r="M131" s="250"/>
      <c r="N131" s="251"/>
      <c r="O131" s="252"/>
      <c r="P131" s="253"/>
      <c r="Q131" s="254"/>
      <c r="R131" s="376"/>
      <c r="S131" s="256"/>
      <c r="T131" s="257"/>
      <c r="U131" s="258"/>
      <c r="V131" s="379"/>
      <c r="W131" s="298"/>
      <c r="X131" s="282"/>
      <c r="Y131" s="283">
        <f t="shared" si="49"/>
        <v>0</v>
      </c>
      <c r="Z131" s="283">
        <f t="shared" si="50"/>
        <v>0</v>
      </c>
      <c r="AA131" s="284">
        <f t="shared" si="51"/>
        <v>0</v>
      </c>
      <c r="AB131" s="238"/>
      <c r="AC131" s="361">
        <v>1.8</v>
      </c>
      <c r="AD131" s="286">
        <f t="shared" si="52"/>
        <v>0</v>
      </c>
      <c r="AE131" s="287">
        <f t="shared" si="53"/>
        <v>0</v>
      </c>
      <c r="AF131" s="288"/>
      <c r="AG131" s="289"/>
      <c r="AH131" s="289">
        <f t="shared" si="58"/>
        <v>0</v>
      </c>
      <c r="AI131" s="289">
        <f>8*Y131</f>
        <v>0</v>
      </c>
      <c r="AJ131" s="289"/>
      <c r="AK131" s="289"/>
      <c r="AL131" s="289"/>
      <c r="AM131" s="289"/>
      <c r="AN131" s="289"/>
      <c r="AO131" s="289"/>
      <c r="AP131" s="289"/>
      <c r="AQ131" s="289"/>
      <c r="AR131" s="289"/>
      <c r="AS131" s="289"/>
      <c r="AT131" s="289"/>
      <c r="AU131" s="289"/>
      <c r="AV131" s="289"/>
      <c r="AW131" s="291"/>
      <c r="AX131" s="289"/>
      <c r="AY131" s="289"/>
      <c r="AZ131" s="289"/>
      <c r="BA131" s="289"/>
      <c r="BB131" s="289"/>
      <c r="BC131" s="289">
        <f>12*Y131</f>
        <v>0</v>
      </c>
      <c r="BD131" s="289"/>
      <c r="BE131" s="289"/>
      <c r="BF131" s="289"/>
      <c r="BG131" s="289"/>
      <c r="BH131" s="289"/>
      <c r="BI131" s="289"/>
      <c r="BJ131" s="289"/>
      <c r="BK131" s="289"/>
      <c r="BL131" s="291"/>
      <c r="BM131" s="289"/>
      <c r="BN131" s="289">
        <f>12*Y131</f>
        <v>0</v>
      </c>
      <c r="BO131" s="294"/>
      <c r="BP131" s="294"/>
      <c r="BQ131" s="289"/>
      <c r="BR131" s="289"/>
      <c r="BS131" s="294"/>
      <c r="BT131" s="124"/>
      <c r="BU131" s="124"/>
    </row>
    <row r="132" ht="27.0" customHeight="1">
      <c r="A132" s="125"/>
      <c r="B132" s="262" t="s">
        <v>352</v>
      </c>
      <c r="C132" s="263" t="s">
        <v>321</v>
      </c>
      <c r="D132" s="292" t="s">
        <v>353</v>
      </c>
      <c r="E132" s="363" t="s">
        <v>293</v>
      </c>
      <c r="F132" s="266">
        <v>3.0</v>
      </c>
      <c r="G132" s="362">
        <v>302.0</v>
      </c>
      <c r="H132" s="268"/>
      <c r="I132" s="246"/>
      <c r="J132" s="247"/>
      <c r="K132" s="248"/>
      <c r="L132" s="249"/>
      <c r="M132" s="250"/>
      <c r="N132" s="251"/>
      <c r="O132" s="252"/>
      <c r="P132" s="253"/>
      <c r="Q132" s="254"/>
      <c r="R132" s="376"/>
      <c r="S132" s="256"/>
      <c r="T132" s="257"/>
      <c r="U132" s="258"/>
      <c r="V132" s="379"/>
      <c r="W132" s="298"/>
      <c r="X132" s="282"/>
      <c r="Y132" s="283">
        <f t="shared" si="49"/>
        <v>0</v>
      </c>
      <c r="Z132" s="283">
        <f t="shared" si="50"/>
        <v>0</v>
      </c>
      <c r="AA132" s="284">
        <f t="shared" si="51"/>
        <v>0</v>
      </c>
      <c r="AB132" s="238"/>
      <c r="AC132" s="361">
        <v>5.9</v>
      </c>
      <c r="AD132" s="286">
        <f t="shared" si="52"/>
        <v>0</v>
      </c>
      <c r="AE132" s="287">
        <f t="shared" si="53"/>
        <v>0</v>
      </c>
      <c r="AF132" s="288"/>
      <c r="AG132" s="289"/>
      <c r="AH132" s="289"/>
      <c r="AI132" s="289"/>
      <c r="AJ132" s="289">
        <f>1*Y132</f>
        <v>0</v>
      </c>
      <c r="AK132" s="289"/>
      <c r="AL132" s="289">
        <f>1*Y132</f>
        <v>0</v>
      </c>
      <c r="AM132" s="289"/>
      <c r="AN132" s="289"/>
      <c r="AO132" s="289"/>
      <c r="AP132" s="289">
        <f t="shared" ref="AP132:AP133" si="59">1*Y132</f>
        <v>0</v>
      </c>
      <c r="AQ132" s="289"/>
      <c r="AR132" s="289"/>
      <c r="AS132" s="289"/>
      <c r="AT132" s="289"/>
      <c r="AU132" s="289"/>
      <c r="AV132" s="289"/>
      <c r="AW132" s="291"/>
      <c r="AX132" s="289"/>
      <c r="AY132" s="289"/>
      <c r="AZ132" s="289"/>
      <c r="BA132" s="289"/>
      <c r="BB132" s="289"/>
      <c r="BC132" s="289">
        <f>1*Y132</f>
        <v>0</v>
      </c>
      <c r="BD132" s="289"/>
      <c r="BE132" s="289">
        <f>2*Y132</f>
        <v>0</v>
      </c>
      <c r="BF132" s="289"/>
      <c r="BG132" s="289"/>
      <c r="BH132" s="289"/>
      <c r="BI132" s="289"/>
      <c r="BJ132" s="289"/>
      <c r="BK132" s="289"/>
      <c r="BL132" s="291"/>
      <c r="BM132" s="289"/>
      <c r="BN132" s="294"/>
      <c r="BO132" s="294"/>
      <c r="BP132" s="294"/>
      <c r="BQ132" s="289"/>
      <c r="BR132" s="289"/>
      <c r="BS132" s="289">
        <f t="shared" ref="BS132:BS133" si="60">3*Y132</f>
        <v>0</v>
      </c>
      <c r="BT132" s="124"/>
      <c r="BU132" s="124"/>
    </row>
    <row r="133" ht="27.0" customHeight="1">
      <c r="A133" s="125"/>
      <c r="B133" s="262" t="s">
        <v>354</v>
      </c>
      <c r="C133" s="263" t="s">
        <v>321</v>
      </c>
      <c r="D133" s="292" t="s">
        <v>355</v>
      </c>
      <c r="E133" s="363" t="s">
        <v>356</v>
      </c>
      <c r="F133" s="266">
        <v>3.0</v>
      </c>
      <c r="G133" s="362">
        <v>204.0</v>
      </c>
      <c r="H133" s="268"/>
      <c r="I133" s="246"/>
      <c r="J133" s="247"/>
      <c r="K133" s="248"/>
      <c r="L133" s="249"/>
      <c r="M133" s="250"/>
      <c r="N133" s="251"/>
      <c r="O133" s="252"/>
      <c r="P133" s="253"/>
      <c r="Q133" s="254"/>
      <c r="R133" s="376"/>
      <c r="S133" s="256"/>
      <c r="T133" s="257"/>
      <c r="U133" s="258"/>
      <c r="V133" s="379"/>
      <c r="W133" s="298"/>
      <c r="X133" s="282"/>
      <c r="Y133" s="283">
        <f t="shared" si="49"/>
        <v>0</v>
      </c>
      <c r="Z133" s="283">
        <f t="shared" si="50"/>
        <v>0</v>
      </c>
      <c r="AA133" s="284">
        <f t="shared" si="51"/>
        <v>0</v>
      </c>
      <c r="AB133" s="238"/>
      <c r="AC133" s="361">
        <v>3.2</v>
      </c>
      <c r="AD133" s="286">
        <f t="shared" si="52"/>
        <v>0</v>
      </c>
      <c r="AE133" s="287">
        <f t="shared" si="53"/>
        <v>0</v>
      </c>
      <c r="AF133" s="288"/>
      <c r="AG133" s="289"/>
      <c r="AH133" s="289"/>
      <c r="AI133" s="289"/>
      <c r="AJ133" s="289"/>
      <c r="AK133" s="289">
        <f>1*Y133</f>
        <v>0</v>
      </c>
      <c r="AL133" s="289"/>
      <c r="AM133" s="289">
        <f>1*Y133</f>
        <v>0</v>
      </c>
      <c r="AN133" s="289"/>
      <c r="AO133" s="289"/>
      <c r="AP133" s="289">
        <f t="shared" si="59"/>
        <v>0</v>
      </c>
      <c r="AQ133" s="289"/>
      <c r="AR133" s="289"/>
      <c r="AS133" s="289"/>
      <c r="AT133" s="289"/>
      <c r="AU133" s="289"/>
      <c r="AV133" s="289"/>
      <c r="AW133" s="291"/>
      <c r="AX133" s="289"/>
      <c r="AY133" s="289"/>
      <c r="AZ133" s="289"/>
      <c r="BA133" s="289"/>
      <c r="BB133" s="289"/>
      <c r="BC133" s="289">
        <f>9*Y133</f>
        <v>0</v>
      </c>
      <c r="BD133" s="289"/>
      <c r="BE133" s="289">
        <f>3*Y133</f>
        <v>0</v>
      </c>
      <c r="BF133" s="289"/>
      <c r="BG133" s="289"/>
      <c r="BH133" s="289"/>
      <c r="BI133" s="289"/>
      <c r="BJ133" s="289"/>
      <c r="BK133" s="289"/>
      <c r="BL133" s="291"/>
      <c r="BM133" s="289"/>
      <c r="BN133" s="294"/>
      <c r="BO133" s="294"/>
      <c r="BP133" s="294"/>
      <c r="BQ133" s="289"/>
      <c r="BR133" s="289"/>
      <c r="BS133" s="289">
        <f t="shared" si="60"/>
        <v>0</v>
      </c>
      <c r="BT133" s="124"/>
      <c r="BU133" s="124"/>
    </row>
    <row r="134" ht="27.0" customHeight="1">
      <c r="A134" s="125"/>
      <c r="B134" s="262" t="s">
        <v>357</v>
      </c>
      <c r="C134" s="263" t="s">
        <v>321</v>
      </c>
      <c r="D134" s="292" t="s">
        <v>358</v>
      </c>
      <c r="E134" s="363" t="s">
        <v>359</v>
      </c>
      <c r="F134" s="266">
        <v>12.0</v>
      </c>
      <c r="G134" s="362">
        <v>796.0</v>
      </c>
      <c r="H134" s="268"/>
      <c r="I134" s="246"/>
      <c r="J134" s="247"/>
      <c r="K134" s="248"/>
      <c r="L134" s="249"/>
      <c r="M134" s="250"/>
      <c r="N134" s="251"/>
      <c r="O134" s="252"/>
      <c r="P134" s="253"/>
      <c r="Q134" s="254"/>
      <c r="R134" s="376"/>
      <c r="S134" s="256"/>
      <c r="T134" s="257"/>
      <c r="U134" s="258"/>
      <c r="V134" s="379"/>
      <c r="W134" s="298"/>
      <c r="X134" s="282"/>
      <c r="Y134" s="283">
        <f t="shared" si="49"/>
        <v>0</v>
      </c>
      <c r="Z134" s="283">
        <f t="shared" si="50"/>
        <v>0</v>
      </c>
      <c r="AA134" s="284">
        <f t="shared" si="51"/>
        <v>0</v>
      </c>
      <c r="AB134" s="238"/>
      <c r="AC134" s="361">
        <v>17.8</v>
      </c>
      <c r="AD134" s="286">
        <f t="shared" si="52"/>
        <v>0</v>
      </c>
      <c r="AE134" s="287">
        <f t="shared" si="53"/>
        <v>0</v>
      </c>
      <c r="AF134" s="288"/>
      <c r="AG134" s="289"/>
      <c r="AH134" s="289"/>
      <c r="AI134" s="289">
        <f>1*Y134</f>
        <v>0</v>
      </c>
      <c r="AJ134" s="289">
        <f>9*Y134</f>
        <v>0</v>
      </c>
      <c r="AK134" s="289">
        <f>2*Y134</f>
        <v>0</v>
      </c>
      <c r="AL134" s="289"/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91"/>
      <c r="AX134" s="289"/>
      <c r="AY134" s="289"/>
      <c r="AZ134" s="289"/>
      <c r="BA134" s="289"/>
      <c r="BB134" s="289"/>
      <c r="BC134" s="289">
        <f t="shared" ref="BC134:BC135" si="61">4*Y134</f>
        <v>0</v>
      </c>
      <c r="BD134" s="289"/>
      <c r="BE134" s="289">
        <f>8*Y134</f>
        <v>0</v>
      </c>
      <c r="BF134" s="289"/>
      <c r="BG134" s="289"/>
      <c r="BH134" s="289"/>
      <c r="BI134" s="289"/>
      <c r="BJ134" s="289"/>
      <c r="BK134" s="289"/>
      <c r="BL134" s="291"/>
      <c r="BM134" s="289"/>
      <c r="BN134" s="294"/>
      <c r="BO134" s="294"/>
      <c r="BP134" s="294"/>
      <c r="BQ134" s="289">
        <f>12*Y134</f>
        <v>0</v>
      </c>
      <c r="BR134" s="289"/>
      <c r="BS134" s="294"/>
      <c r="BT134" s="124"/>
      <c r="BU134" s="124"/>
    </row>
    <row r="135" ht="27.0" customHeight="1">
      <c r="A135" s="125"/>
      <c r="B135" s="262" t="s">
        <v>360</v>
      </c>
      <c r="C135" s="263" t="s">
        <v>321</v>
      </c>
      <c r="D135" s="292" t="s">
        <v>361</v>
      </c>
      <c r="E135" s="363" t="s">
        <v>362</v>
      </c>
      <c r="F135" s="266">
        <v>6.0</v>
      </c>
      <c r="G135" s="362">
        <v>328.0</v>
      </c>
      <c r="H135" s="268"/>
      <c r="I135" s="246"/>
      <c r="J135" s="247"/>
      <c r="K135" s="248"/>
      <c r="L135" s="249"/>
      <c r="M135" s="250"/>
      <c r="N135" s="251"/>
      <c r="O135" s="252"/>
      <c r="P135" s="253"/>
      <c r="Q135" s="254"/>
      <c r="R135" s="376"/>
      <c r="S135" s="256"/>
      <c r="T135" s="257"/>
      <c r="U135" s="258"/>
      <c r="V135" s="379"/>
      <c r="W135" s="298"/>
      <c r="X135" s="282"/>
      <c r="Y135" s="283">
        <f t="shared" si="49"/>
        <v>0</v>
      </c>
      <c r="Z135" s="283">
        <f t="shared" si="50"/>
        <v>0</v>
      </c>
      <c r="AA135" s="284">
        <f t="shared" si="51"/>
        <v>0</v>
      </c>
      <c r="AB135" s="238"/>
      <c r="AC135" s="361">
        <v>7.7</v>
      </c>
      <c r="AD135" s="286">
        <f t="shared" si="52"/>
        <v>0</v>
      </c>
      <c r="AE135" s="287">
        <f t="shared" si="53"/>
        <v>0</v>
      </c>
      <c r="AF135" s="288"/>
      <c r="AG135" s="289"/>
      <c r="AH135" s="289"/>
      <c r="AI135" s="289">
        <f>3*Y135</f>
        <v>0</v>
      </c>
      <c r="AJ135" s="289">
        <f>3*Y135</f>
        <v>0</v>
      </c>
      <c r="AK135" s="289"/>
      <c r="AL135" s="289"/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91"/>
      <c r="AX135" s="289"/>
      <c r="AY135" s="289"/>
      <c r="AZ135" s="289"/>
      <c r="BA135" s="289"/>
      <c r="BB135" s="289"/>
      <c r="BC135" s="289">
        <f t="shared" si="61"/>
        <v>0</v>
      </c>
      <c r="BD135" s="289"/>
      <c r="BE135" s="289">
        <f>2*Y135</f>
        <v>0</v>
      </c>
      <c r="BF135" s="289"/>
      <c r="BG135" s="289"/>
      <c r="BH135" s="289"/>
      <c r="BI135" s="289"/>
      <c r="BJ135" s="289"/>
      <c r="BK135" s="289"/>
      <c r="BL135" s="291"/>
      <c r="BM135" s="289"/>
      <c r="BN135" s="294"/>
      <c r="BO135" s="294"/>
      <c r="BP135" s="294"/>
      <c r="BQ135" s="289">
        <f>6*Y135</f>
        <v>0</v>
      </c>
      <c r="BR135" s="289"/>
      <c r="BS135" s="294"/>
      <c r="BT135" s="124"/>
      <c r="BU135" s="124"/>
    </row>
    <row r="136" ht="27.0" customHeight="1">
      <c r="A136" s="125"/>
      <c r="B136" s="262" t="s">
        <v>363</v>
      </c>
      <c r="C136" s="263" t="s">
        <v>321</v>
      </c>
      <c r="D136" s="292" t="s">
        <v>364</v>
      </c>
      <c r="E136" s="363" t="s">
        <v>365</v>
      </c>
      <c r="F136" s="266">
        <v>3.0</v>
      </c>
      <c r="G136" s="362">
        <v>245.0</v>
      </c>
      <c r="H136" s="268"/>
      <c r="I136" s="246"/>
      <c r="J136" s="247"/>
      <c r="K136" s="248"/>
      <c r="L136" s="249"/>
      <c r="M136" s="250"/>
      <c r="N136" s="251"/>
      <c r="O136" s="252"/>
      <c r="P136" s="253"/>
      <c r="Q136" s="254"/>
      <c r="R136" s="376"/>
      <c r="S136" s="256"/>
      <c r="T136" s="257"/>
      <c r="U136" s="258"/>
      <c r="V136" s="379"/>
      <c r="W136" s="298"/>
      <c r="X136" s="282"/>
      <c r="Y136" s="283">
        <f t="shared" si="49"/>
        <v>0</v>
      </c>
      <c r="Z136" s="283">
        <f t="shared" si="50"/>
        <v>0</v>
      </c>
      <c r="AA136" s="284">
        <f t="shared" si="51"/>
        <v>0</v>
      </c>
      <c r="AB136" s="238"/>
      <c r="AC136" s="361">
        <v>4.8</v>
      </c>
      <c r="AD136" s="286">
        <f t="shared" si="52"/>
        <v>0</v>
      </c>
      <c r="AE136" s="287">
        <f t="shared" si="53"/>
        <v>0</v>
      </c>
      <c r="AF136" s="288"/>
      <c r="AG136" s="289"/>
      <c r="AH136" s="289"/>
      <c r="AI136" s="289"/>
      <c r="AJ136" s="289"/>
      <c r="AK136" s="289">
        <f>2*Y136</f>
        <v>0</v>
      </c>
      <c r="AL136" s="289">
        <f>1*Y136</f>
        <v>0</v>
      </c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91"/>
      <c r="AX136" s="289"/>
      <c r="AY136" s="289"/>
      <c r="AZ136" s="289"/>
      <c r="BA136" s="289"/>
      <c r="BB136" s="289"/>
      <c r="BC136" s="289">
        <f>8*Y136</f>
        <v>0</v>
      </c>
      <c r="BD136" s="289"/>
      <c r="BE136" s="289">
        <f>4*Y136</f>
        <v>0</v>
      </c>
      <c r="BF136" s="289"/>
      <c r="BG136" s="289"/>
      <c r="BH136" s="289"/>
      <c r="BI136" s="289"/>
      <c r="BJ136" s="289"/>
      <c r="BK136" s="289"/>
      <c r="BL136" s="291"/>
      <c r="BM136" s="289"/>
      <c r="BN136" s="294"/>
      <c r="BO136" s="294"/>
      <c r="BP136" s="294"/>
      <c r="BQ136" s="289"/>
      <c r="BR136" s="289"/>
      <c r="BS136" s="289">
        <f>3*Y136</f>
        <v>0</v>
      </c>
      <c r="BT136" s="124"/>
      <c r="BU136" s="124"/>
    </row>
    <row r="137" ht="27.0" customHeight="1">
      <c r="A137" s="125"/>
      <c r="B137" s="380" t="s">
        <v>366</v>
      </c>
      <c r="C137" s="263" t="s">
        <v>321</v>
      </c>
      <c r="D137" s="381" t="s">
        <v>367</v>
      </c>
      <c r="E137" s="252"/>
      <c r="F137" s="364">
        <f t="shared" ref="F137:G137" si="62">SUM(F120:F136)</f>
        <v>99</v>
      </c>
      <c r="G137" s="364">
        <f t="shared" si="62"/>
        <v>5508.8</v>
      </c>
      <c r="H137" s="245"/>
      <c r="I137" s="246"/>
      <c r="J137" s="247"/>
      <c r="K137" s="248"/>
      <c r="L137" s="249"/>
      <c r="M137" s="250"/>
      <c r="N137" s="251"/>
      <c r="O137" s="252"/>
      <c r="P137" s="253"/>
      <c r="Q137" s="254"/>
      <c r="R137" s="376"/>
      <c r="S137" s="256"/>
      <c r="T137" s="257"/>
      <c r="U137" s="258"/>
      <c r="V137" s="379"/>
      <c r="W137" s="300"/>
      <c r="X137" s="282"/>
      <c r="Y137" s="283">
        <f t="shared" si="49"/>
        <v>0</v>
      </c>
      <c r="Z137" s="283">
        <f t="shared" si="50"/>
        <v>0</v>
      </c>
      <c r="AA137" s="284">
        <f t="shared" si="51"/>
        <v>0</v>
      </c>
      <c r="AB137" s="260"/>
      <c r="AC137" s="285">
        <f>SUM(AC120:AC136)</f>
        <v>106.9</v>
      </c>
      <c r="AD137" s="286">
        <f t="shared" si="52"/>
        <v>0</v>
      </c>
      <c r="AE137" s="287">
        <f t="shared" si="53"/>
        <v>0</v>
      </c>
      <c r="AF137" s="288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91"/>
      <c r="AX137" s="289"/>
      <c r="AY137" s="289"/>
      <c r="AZ137" s="289"/>
      <c r="BA137" s="289"/>
      <c r="BB137" s="289"/>
      <c r="BC137" s="289"/>
      <c r="BD137" s="289"/>
      <c r="BE137" s="289"/>
      <c r="BF137" s="289"/>
      <c r="BG137" s="289"/>
      <c r="BH137" s="289"/>
      <c r="BI137" s="289"/>
      <c r="BJ137" s="289"/>
      <c r="BK137" s="289"/>
      <c r="BL137" s="291"/>
      <c r="BM137" s="289">
        <f>0*Y137</f>
        <v>0</v>
      </c>
      <c r="BN137" s="289">
        <f>12*Y137</f>
        <v>0</v>
      </c>
      <c r="BO137" s="289">
        <f>12*Y137</f>
        <v>0</v>
      </c>
      <c r="BP137" s="289">
        <f>0*Y137</f>
        <v>0</v>
      </c>
      <c r="BQ137" s="289">
        <f>42*Y137</f>
        <v>0</v>
      </c>
      <c r="BR137" s="289">
        <f>12*Y137</f>
        <v>0</v>
      </c>
      <c r="BS137" s="289">
        <f>21*Y137</f>
        <v>0</v>
      </c>
      <c r="BT137" s="124"/>
      <c r="BU137" s="124"/>
    </row>
    <row r="138" ht="14.25" customHeight="1">
      <c r="A138" s="125"/>
      <c r="B138" s="125"/>
      <c r="C138" s="177"/>
      <c r="D138" s="365"/>
      <c r="E138" s="366"/>
      <c r="F138" s="317"/>
      <c r="G138" s="367"/>
      <c r="H138" s="368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369"/>
      <c r="T138" s="180"/>
      <c r="U138" s="180"/>
      <c r="V138" s="180"/>
      <c r="W138" s="180"/>
      <c r="X138" s="382"/>
      <c r="Y138" s="338"/>
      <c r="Z138" s="338"/>
      <c r="AA138" s="338"/>
      <c r="AB138" s="339"/>
      <c r="AC138" s="338"/>
      <c r="AD138" s="340"/>
      <c r="AE138" s="340"/>
      <c r="AF138" s="28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  <c r="AT138" s="338"/>
      <c r="AU138" s="338"/>
      <c r="AV138" s="338"/>
      <c r="AW138" s="338"/>
      <c r="AX138" s="338"/>
      <c r="AY138" s="338"/>
      <c r="AZ138" s="338"/>
      <c r="BA138" s="338"/>
      <c r="BB138" s="338"/>
      <c r="BC138" s="338"/>
      <c r="BD138" s="338"/>
      <c r="BE138" s="338"/>
      <c r="BF138" s="338"/>
      <c r="BG138" s="338"/>
      <c r="BH138" s="338"/>
      <c r="BI138" s="338"/>
      <c r="BJ138" s="338"/>
      <c r="BK138" s="338"/>
      <c r="BL138" s="291"/>
      <c r="BM138" s="338"/>
      <c r="BN138" s="341"/>
      <c r="BO138" s="341"/>
      <c r="BP138" s="341"/>
      <c r="BQ138" s="341"/>
      <c r="BR138" s="341"/>
      <c r="BS138" s="341"/>
      <c r="BT138" s="124"/>
      <c r="BU138" s="124"/>
    </row>
    <row r="139" ht="45.75" customHeight="1">
      <c r="A139" s="125"/>
      <c r="B139" s="383" t="s">
        <v>368</v>
      </c>
      <c r="C139" s="343"/>
      <c r="D139" s="371" t="s">
        <v>369</v>
      </c>
      <c r="E139" s="230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4"/>
      <c r="X139" s="375"/>
      <c r="Y139" s="195"/>
      <c r="Z139" s="384"/>
      <c r="AA139" s="195"/>
      <c r="AB139" s="385"/>
      <c r="AC139" s="386"/>
      <c r="AD139" s="195"/>
      <c r="AE139" s="318"/>
      <c r="AF139" s="225"/>
      <c r="AG139" s="348" t="s">
        <v>57</v>
      </c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2"/>
      <c r="AW139" s="153"/>
      <c r="AX139" s="349"/>
      <c r="AY139" s="350"/>
      <c r="AZ139" s="351" t="s">
        <v>58</v>
      </c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3"/>
      <c r="BL139" s="153"/>
      <c r="BM139" s="348" t="s">
        <v>59</v>
      </c>
      <c r="BN139" s="31"/>
      <c r="BO139" s="31"/>
      <c r="BP139" s="31"/>
      <c r="BQ139" s="31"/>
      <c r="BR139" s="31"/>
      <c r="BS139" s="32"/>
      <c r="BT139" s="124"/>
      <c r="BU139" s="124"/>
    </row>
    <row r="140" ht="13.5" customHeight="1">
      <c r="A140" s="125"/>
      <c r="B140" s="200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114"/>
      <c r="X140" s="375"/>
      <c r="Y140" s="180"/>
      <c r="Z140" s="180"/>
      <c r="AA140" s="180"/>
      <c r="AB140" s="180"/>
      <c r="AC140" s="180"/>
      <c r="AD140" s="180"/>
      <c r="AE140" s="181"/>
      <c r="AF140" s="225"/>
      <c r="AG140" s="222" t="s">
        <v>68</v>
      </c>
      <c r="AH140" s="222" t="s">
        <v>69</v>
      </c>
      <c r="AI140" s="222" t="s">
        <v>70</v>
      </c>
      <c r="AJ140" s="222" t="s">
        <v>71</v>
      </c>
      <c r="AK140" s="222" t="s">
        <v>72</v>
      </c>
      <c r="AL140" s="222" t="s">
        <v>73</v>
      </c>
      <c r="AM140" s="222" t="s">
        <v>74</v>
      </c>
      <c r="AN140" s="222" t="s">
        <v>75</v>
      </c>
      <c r="AO140" s="222" t="s">
        <v>76</v>
      </c>
      <c r="AP140" s="222" t="s">
        <v>77</v>
      </c>
      <c r="AQ140" s="222" t="s">
        <v>29</v>
      </c>
      <c r="AR140" s="222" t="s">
        <v>78</v>
      </c>
      <c r="AS140" s="222" t="s">
        <v>79</v>
      </c>
      <c r="AT140" s="222" t="s">
        <v>33</v>
      </c>
      <c r="AU140" s="222" t="s">
        <v>35</v>
      </c>
      <c r="AV140" s="223" t="s">
        <v>36</v>
      </c>
      <c r="AW140" s="153"/>
      <c r="AX140" s="226" t="s">
        <v>80</v>
      </c>
      <c r="AY140" s="226" t="s">
        <v>81</v>
      </c>
      <c r="AZ140" s="226" t="s">
        <v>80</v>
      </c>
      <c r="BA140" s="226" t="s">
        <v>81</v>
      </c>
      <c r="BB140" s="226" t="s">
        <v>80</v>
      </c>
      <c r="BC140" s="226" t="s">
        <v>81</v>
      </c>
      <c r="BD140" s="226" t="s">
        <v>80</v>
      </c>
      <c r="BE140" s="226" t="s">
        <v>81</v>
      </c>
      <c r="BF140" s="226" t="s">
        <v>80</v>
      </c>
      <c r="BG140" s="226" t="s">
        <v>81</v>
      </c>
      <c r="BH140" s="226" t="s">
        <v>80</v>
      </c>
      <c r="BI140" s="226" t="s">
        <v>81</v>
      </c>
      <c r="BJ140" s="226" t="s">
        <v>80</v>
      </c>
      <c r="BK140" s="227" t="s">
        <v>81</v>
      </c>
      <c r="BL140" s="153"/>
      <c r="BM140" s="228" t="s">
        <v>82</v>
      </c>
      <c r="BN140" s="228" t="s">
        <v>83</v>
      </c>
      <c r="BO140" s="228" t="s">
        <v>84</v>
      </c>
      <c r="BP140" s="228" t="s">
        <v>85</v>
      </c>
      <c r="BQ140" s="228" t="s">
        <v>86</v>
      </c>
      <c r="BR140" s="228" t="s">
        <v>87</v>
      </c>
      <c r="BS140" s="229" t="s">
        <v>88</v>
      </c>
      <c r="BT140" s="124"/>
      <c r="BU140" s="124"/>
    </row>
    <row r="141" ht="45.0" customHeight="1">
      <c r="A141" s="125"/>
      <c r="B141" s="49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157"/>
      <c r="X141" s="329"/>
      <c r="Y141" s="222" t="s">
        <v>62</v>
      </c>
      <c r="Z141" s="222" t="s">
        <v>63</v>
      </c>
      <c r="AA141" s="223" t="s">
        <v>64</v>
      </c>
      <c r="AB141" s="224"/>
      <c r="AC141" s="222" t="s">
        <v>65</v>
      </c>
      <c r="AD141" s="222" t="s">
        <v>66</v>
      </c>
      <c r="AE141" s="223" t="s">
        <v>67</v>
      </c>
      <c r="AF141" s="225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48"/>
      <c r="AW141" s="153"/>
      <c r="AX141" s="239"/>
      <c r="AY141" s="240"/>
      <c r="AZ141" s="239"/>
      <c r="BA141" s="240"/>
      <c r="BB141" s="239"/>
      <c r="BC141" s="240"/>
      <c r="BD141" s="239"/>
      <c r="BE141" s="240"/>
      <c r="BF141" s="239"/>
      <c r="BG141" s="240"/>
      <c r="BH141" s="239"/>
      <c r="BI141" s="240"/>
      <c r="BJ141" s="239"/>
      <c r="BK141" s="241"/>
      <c r="BL141" s="153"/>
      <c r="BM141" s="237"/>
      <c r="BN141" s="237"/>
      <c r="BO141" s="237"/>
      <c r="BP141" s="237"/>
      <c r="BQ141" s="237"/>
      <c r="BR141" s="237"/>
      <c r="BS141" s="48"/>
      <c r="BT141" s="124"/>
      <c r="BU141" s="124"/>
    </row>
    <row r="142" ht="73.5" customHeight="1">
      <c r="A142" s="125"/>
      <c r="B142" s="387"/>
      <c r="C142" s="388" t="s">
        <v>90</v>
      </c>
      <c r="D142" s="389"/>
      <c r="E142" s="390" t="s">
        <v>91</v>
      </c>
      <c r="F142" s="390" t="s">
        <v>92</v>
      </c>
      <c r="G142" s="390" t="s">
        <v>93</v>
      </c>
      <c r="H142" s="245" t="s">
        <v>94</v>
      </c>
      <c r="I142" s="246" t="s">
        <v>95</v>
      </c>
      <c r="J142" s="247" t="s">
        <v>96</v>
      </c>
      <c r="K142" s="248" t="s">
        <v>97</v>
      </c>
      <c r="L142" s="249" t="s">
        <v>98</v>
      </c>
      <c r="M142" s="250" t="s">
        <v>99</v>
      </c>
      <c r="N142" s="251" t="s">
        <v>100</v>
      </c>
      <c r="O142" s="252" t="s">
        <v>101</v>
      </c>
      <c r="P142" s="253" t="s">
        <v>102</v>
      </c>
      <c r="Q142" s="254" t="s">
        <v>103</v>
      </c>
      <c r="R142" s="255" t="s">
        <v>104</v>
      </c>
      <c r="S142" s="256" t="s">
        <v>105</v>
      </c>
      <c r="T142" s="257" t="s">
        <v>106</v>
      </c>
      <c r="U142" s="258" t="s">
        <v>107</v>
      </c>
      <c r="V142" s="259" t="s">
        <v>108</v>
      </c>
      <c r="W142" s="252" t="s">
        <v>109</v>
      </c>
      <c r="X142" s="282"/>
      <c r="Y142" s="239"/>
      <c r="Z142" s="239"/>
      <c r="AA142" s="51"/>
      <c r="AB142" s="238"/>
      <c r="AC142" s="239"/>
      <c r="AD142" s="239"/>
      <c r="AE142" s="51"/>
      <c r="AF142" s="225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51"/>
      <c r="AW142" s="153"/>
      <c r="AX142" s="261" t="s">
        <v>110</v>
      </c>
      <c r="AY142" s="32"/>
      <c r="AZ142" s="261" t="s">
        <v>68</v>
      </c>
      <c r="BA142" s="32"/>
      <c r="BB142" s="261" t="s">
        <v>69</v>
      </c>
      <c r="BC142" s="32"/>
      <c r="BD142" s="261" t="s">
        <v>70</v>
      </c>
      <c r="BE142" s="32"/>
      <c r="BF142" s="261" t="s">
        <v>71</v>
      </c>
      <c r="BG142" s="32"/>
      <c r="BH142" s="261" t="s">
        <v>72</v>
      </c>
      <c r="BI142" s="32"/>
      <c r="BJ142" s="261" t="s">
        <v>73</v>
      </c>
      <c r="BK142" s="32"/>
      <c r="BL142" s="153"/>
      <c r="BM142" s="239"/>
      <c r="BN142" s="239"/>
      <c r="BO142" s="239"/>
      <c r="BP142" s="239"/>
      <c r="BQ142" s="239"/>
      <c r="BR142" s="239"/>
      <c r="BS142" s="51"/>
      <c r="BT142" s="124"/>
      <c r="BU142" s="124"/>
    </row>
    <row r="143" ht="30.0" customHeight="1">
      <c r="A143" s="125"/>
      <c r="B143" s="263" t="s">
        <v>370</v>
      </c>
      <c r="C143" s="263" t="s">
        <v>371</v>
      </c>
      <c r="D143" s="264" t="s">
        <v>372</v>
      </c>
      <c r="E143" s="252" t="s">
        <v>373</v>
      </c>
      <c r="F143" s="266">
        <v>10.0</v>
      </c>
      <c r="G143" s="267">
        <v>302.5</v>
      </c>
      <c r="H143" s="268"/>
      <c r="I143" s="269"/>
      <c r="J143" s="270"/>
      <c r="K143" s="271"/>
      <c r="L143" s="249"/>
      <c r="M143" s="272"/>
      <c r="N143" s="273"/>
      <c r="O143" s="274"/>
      <c r="P143" s="275"/>
      <c r="Q143" s="276"/>
      <c r="R143" s="277"/>
      <c r="S143" s="278"/>
      <c r="T143" s="279"/>
      <c r="U143" s="280"/>
      <c r="V143" s="281"/>
      <c r="W143" s="274"/>
      <c r="X143" s="282"/>
      <c r="Y143" s="283">
        <f t="shared" ref="Y143:Y147" si="63">H143+I143+J143+K143+M143+N143+O143+P143+Q143+R143+S143+T143+U143+V143+W143+L143</f>
        <v>0</v>
      </c>
      <c r="Z143" s="283">
        <f t="shared" ref="Z143:Z147" si="64">Y143*F143</f>
        <v>0</v>
      </c>
      <c r="AA143" s="284">
        <f t="shared" ref="AA143:AA147" si="65">G143*Y143</f>
        <v>0</v>
      </c>
      <c r="AB143" s="238"/>
      <c r="AC143" s="285">
        <v>6.6</v>
      </c>
      <c r="AD143" s="286">
        <f t="shared" ref="AD143:AD147" si="66">AC143*Y143</f>
        <v>0</v>
      </c>
      <c r="AE143" s="287">
        <f t="shared" ref="AE143:AE147" si="67">AG143*0.26+AH143*0.32+AI143*0.36+AJ143*0.42+AK143*0.5+AL143*0.52+AM143*0.62+AN143*0.68+AO143*0.85+AP143*0.85+AR143*0.13+AT143*0.154+AV143*0.208+AZ143*0.04+BA143*0.04+BB143*0.06+BC143*0.09+BD143*0.07+BE143*0.11+BF143*0.08+BG143*0.19+BH143*0.09+BI143*0.22+BJ143*0.1+BK143*0.18</f>
        <v>0</v>
      </c>
      <c r="AF143" s="288"/>
      <c r="AG143" s="289"/>
      <c r="AH143" s="289"/>
      <c r="AI143" s="289"/>
      <c r="AJ143" s="289"/>
      <c r="AK143" s="289">
        <f>5*Y143</f>
        <v>0</v>
      </c>
      <c r="AL143" s="289">
        <f>2*Y143</f>
        <v>0</v>
      </c>
      <c r="AM143" s="289">
        <f>3*Y143</f>
        <v>0</v>
      </c>
      <c r="AN143" s="289"/>
      <c r="AO143" s="289"/>
      <c r="AP143" s="289"/>
      <c r="AQ143" s="289"/>
      <c r="AR143" s="289"/>
      <c r="AS143" s="289"/>
      <c r="AT143" s="289"/>
      <c r="AU143" s="289"/>
      <c r="AV143" s="289"/>
      <c r="AW143" s="291"/>
      <c r="AX143" s="289"/>
      <c r="AY143" s="289"/>
      <c r="AZ143" s="289"/>
      <c r="BA143" s="289"/>
      <c r="BB143" s="289"/>
      <c r="BC143" s="289">
        <f>5*Y143</f>
        <v>0</v>
      </c>
      <c r="BD143" s="289"/>
      <c r="BE143" s="289">
        <f>5*Y143</f>
        <v>0</v>
      </c>
      <c r="BF143" s="289"/>
      <c r="BG143" s="289"/>
      <c r="BH143" s="289"/>
      <c r="BI143" s="289"/>
      <c r="BJ143" s="289"/>
      <c r="BK143" s="289"/>
      <c r="BL143" s="291"/>
      <c r="BM143" s="289"/>
      <c r="BN143" s="294"/>
      <c r="BO143" s="294"/>
      <c r="BP143" s="289">
        <f t="shared" ref="BP143:BP144" si="68">10*Y143</f>
        <v>0</v>
      </c>
      <c r="BQ143" s="294"/>
      <c r="BR143" s="294"/>
      <c r="BS143" s="294"/>
      <c r="BT143" s="124"/>
      <c r="BU143" s="124"/>
    </row>
    <row r="144" ht="30.0" customHeight="1">
      <c r="A144" s="125"/>
      <c r="B144" s="262" t="s">
        <v>374</v>
      </c>
      <c r="C144" s="263" t="s">
        <v>371</v>
      </c>
      <c r="D144" s="264" t="s">
        <v>375</v>
      </c>
      <c r="E144" s="252" t="s">
        <v>376</v>
      </c>
      <c r="F144" s="266">
        <v>10.0</v>
      </c>
      <c r="G144" s="267">
        <v>270.3</v>
      </c>
      <c r="H144" s="268"/>
      <c r="I144" s="269"/>
      <c r="J144" s="270"/>
      <c r="K144" s="271"/>
      <c r="L144" s="249"/>
      <c r="M144" s="272"/>
      <c r="N144" s="273"/>
      <c r="O144" s="274"/>
      <c r="P144" s="275"/>
      <c r="Q144" s="276"/>
      <c r="R144" s="277"/>
      <c r="S144" s="278"/>
      <c r="T144" s="279"/>
      <c r="U144" s="280"/>
      <c r="V144" s="281"/>
      <c r="W144" s="274"/>
      <c r="X144" s="282"/>
      <c r="Y144" s="283">
        <f t="shared" si="63"/>
        <v>0</v>
      </c>
      <c r="Z144" s="283">
        <f t="shared" si="64"/>
        <v>0</v>
      </c>
      <c r="AA144" s="284">
        <f t="shared" si="65"/>
        <v>0</v>
      </c>
      <c r="AB144" s="238"/>
      <c r="AC144" s="285">
        <v>6.0</v>
      </c>
      <c r="AD144" s="286">
        <f t="shared" si="66"/>
        <v>0</v>
      </c>
      <c r="AE144" s="287">
        <f t="shared" si="67"/>
        <v>0</v>
      </c>
      <c r="AF144" s="288"/>
      <c r="AG144" s="289"/>
      <c r="AH144" s="289"/>
      <c r="AI144" s="289"/>
      <c r="AJ144" s="289"/>
      <c r="AK144" s="289">
        <f>3*Y144</f>
        <v>0</v>
      </c>
      <c r="AL144" s="289">
        <f>1*Y144</f>
        <v>0</v>
      </c>
      <c r="AM144" s="289">
        <f>4*Y144</f>
        <v>0</v>
      </c>
      <c r="AN144" s="289">
        <f>2*Y144</f>
        <v>0</v>
      </c>
      <c r="AO144" s="289"/>
      <c r="AP144" s="289"/>
      <c r="AQ144" s="289"/>
      <c r="AR144" s="289"/>
      <c r="AS144" s="289"/>
      <c r="AT144" s="289"/>
      <c r="AU144" s="289"/>
      <c r="AV144" s="289"/>
      <c r="AW144" s="291"/>
      <c r="AX144" s="289"/>
      <c r="AY144" s="289"/>
      <c r="AZ144" s="289"/>
      <c r="BA144" s="289"/>
      <c r="BB144" s="289"/>
      <c r="BC144" s="289">
        <f>3*Y144</f>
        <v>0</v>
      </c>
      <c r="BD144" s="289"/>
      <c r="BE144" s="289">
        <f t="shared" ref="BE144:BE145" si="69">6*Y144</f>
        <v>0</v>
      </c>
      <c r="BF144" s="289"/>
      <c r="BG144" s="289">
        <f>1*Y144</f>
        <v>0</v>
      </c>
      <c r="BH144" s="289"/>
      <c r="BI144" s="289"/>
      <c r="BJ144" s="289"/>
      <c r="BK144" s="289"/>
      <c r="BL144" s="291"/>
      <c r="BM144" s="289"/>
      <c r="BN144" s="294"/>
      <c r="BO144" s="294"/>
      <c r="BP144" s="289">
        <f t="shared" si="68"/>
        <v>0</v>
      </c>
      <c r="BQ144" s="294"/>
      <c r="BR144" s="294"/>
      <c r="BS144" s="294"/>
      <c r="BT144" s="124"/>
      <c r="BU144" s="124"/>
    </row>
    <row r="145" ht="30.0" customHeight="1">
      <c r="A145" s="125"/>
      <c r="B145" s="263" t="s">
        <v>377</v>
      </c>
      <c r="C145" s="263" t="s">
        <v>378</v>
      </c>
      <c r="D145" s="295" t="s">
        <v>379</v>
      </c>
      <c r="E145" s="363" t="s">
        <v>380</v>
      </c>
      <c r="F145" s="266">
        <v>26.0</v>
      </c>
      <c r="G145" s="267">
        <v>614.0</v>
      </c>
      <c r="H145" s="268"/>
      <c r="I145" s="391"/>
      <c r="J145" s="392"/>
      <c r="K145" s="393"/>
      <c r="L145" s="249"/>
      <c r="M145" s="394"/>
      <c r="N145" s="273"/>
      <c r="O145" s="64"/>
      <c r="P145" s="275"/>
      <c r="Q145" s="276"/>
      <c r="R145" s="277"/>
      <c r="S145" s="395"/>
      <c r="T145" s="396"/>
      <c r="U145" s="397"/>
      <c r="V145" s="281"/>
      <c r="W145" s="274"/>
      <c r="X145" s="360"/>
      <c r="Y145" s="283">
        <f t="shared" si="63"/>
        <v>0</v>
      </c>
      <c r="Z145" s="283">
        <f t="shared" si="64"/>
        <v>0</v>
      </c>
      <c r="AA145" s="284">
        <f t="shared" si="65"/>
        <v>0</v>
      </c>
      <c r="AB145" s="238"/>
      <c r="AC145" s="361">
        <v>12.6</v>
      </c>
      <c r="AD145" s="286">
        <f t="shared" si="66"/>
        <v>0</v>
      </c>
      <c r="AE145" s="287">
        <f t="shared" si="67"/>
        <v>0</v>
      </c>
      <c r="AF145" s="288"/>
      <c r="AG145" s="289"/>
      <c r="AH145" s="289"/>
      <c r="AI145" s="289"/>
      <c r="AJ145" s="289">
        <f>8*Y145</f>
        <v>0</v>
      </c>
      <c r="AK145" s="289">
        <f>12*Y145</f>
        <v>0</v>
      </c>
      <c r="AL145" s="289">
        <f>6*Y145</f>
        <v>0</v>
      </c>
      <c r="AM145" s="289"/>
      <c r="AN145" s="289"/>
      <c r="AO145" s="289"/>
      <c r="AP145" s="289"/>
      <c r="AQ145" s="289"/>
      <c r="AR145" s="289"/>
      <c r="AS145" s="289"/>
      <c r="AT145" s="289"/>
      <c r="AU145" s="289"/>
      <c r="AV145" s="289"/>
      <c r="AW145" s="291"/>
      <c r="AX145" s="289"/>
      <c r="AY145" s="289"/>
      <c r="AZ145" s="289"/>
      <c r="BA145" s="289">
        <f>2*Y145</f>
        <v>0</v>
      </c>
      <c r="BB145" s="289"/>
      <c r="BC145" s="289">
        <f>17*Y145</f>
        <v>0</v>
      </c>
      <c r="BD145" s="289"/>
      <c r="BE145" s="289">
        <f t="shared" si="69"/>
        <v>0</v>
      </c>
      <c r="BF145" s="289"/>
      <c r="BG145" s="289"/>
      <c r="BH145" s="289"/>
      <c r="BI145" s="289">
        <f>1*Y145</f>
        <v>0</v>
      </c>
      <c r="BJ145" s="289"/>
      <c r="BK145" s="289"/>
      <c r="BL145" s="291"/>
      <c r="BM145" s="289"/>
      <c r="BN145" s="294"/>
      <c r="BO145" s="294"/>
      <c r="BP145" s="289">
        <f>26*Y145</f>
        <v>0</v>
      </c>
      <c r="BQ145" s="294"/>
      <c r="BR145" s="294"/>
      <c r="BS145" s="294"/>
      <c r="BT145" s="124"/>
      <c r="BU145" s="124"/>
    </row>
    <row r="146" ht="30.0" customHeight="1">
      <c r="A146" s="125"/>
      <c r="B146" s="263" t="s">
        <v>381</v>
      </c>
      <c r="C146" s="263" t="s">
        <v>382</v>
      </c>
      <c r="D146" s="295" t="s">
        <v>383</v>
      </c>
      <c r="E146" s="363" t="s">
        <v>384</v>
      </c>
      <c r="F146" s="266">
        <v>10.0</v>
      </c>
      <c r="G146" s="267">
        <v>224.0</v>
      </c>
      <c r="H146" s="268"/>
      <c r="I146" s="391"/>
      <c r="J146" s="392"/>
      <c r="K146" s="393"/>
      <c r="L146" s="249"/>
      <c r="M146" s="394"/>
      <c r="N146" s="273"/>
      <c r="O146" s="64"/>
      <c r="P146" s="275"/>
      <c r="Q146" s="276"/>
      <c r="R146" s="277"/>
      <c r="S146" s="395"/>
      <c r="T146" s="396"/>
      <c r="U146" s="397"/>
      <c r="V146" s="281"/>
      <c r="W146" s="274"/>
      <c r="X146" s="360"/>
      <c r="Y146" s="283">
        <f t="shared" si="63"/>
        <v>0</v>
      </c>
      <c r="Z146" s="283">
        <f t="shared" si="64"/>
        <v>0</v>
      </c>
      <c r="AA146" s="284">
        <f t="shared" si="65"/>
        <v>0</v>
      </c>
      <c r="AB146" s="238"/>
      <c r="AC146" s="361">
        <v>4.7</v>
      </c>
      <c r="AD146" s="286">
        <f t="shared" si="66"/>
        <v>0</v>
      </c>
      <c r="AE146" s="287">
        <f t="shared" si="67"/>
        <v>0</v>
      </c>
      <c r="AF146" s="288"/>
      <c r="AG146" s="289"/>
      <c r="AH146" s="289"/>
      <c r="AI146" s="289"/>
      <c r="AJ146" s="289">
        <f>1*Y146</f>
        <v>0</v>
      </c>
      <c r="AK146" s="289">
        <f>7*Y146</f>
        <v>0</v>
      </c>
      <c r="AL146" s="289"/>
      <c r="AM146" s="289">
        <f>2*Y146</f>
        <v>0</v>
      </c>
      <c r="AN146" s="289"/>
      <c r="AO146" s="289"/>
      <c r="AP146" s="289"/>
      <c r="AQ146" s="289"/>
      <c r="AR146" s="289"/>
      <c r="AS146" s="289"/>
      <c r="AT146" s="289"/>
      <c r="AU146" s="289"/>
      <c r="AV146" s="289"/>
      <c r="AW146" s="291"/>
      <c r="AX146" s="289"/>
      <c r="AY146" s="289"/>
      <c r="AZ146" s="289"/>
      <c r="BA146" s="289"/>
      <c r="BB146" s="289"/>
      <c r="BC146" s="289">
        <f>5*Y146</f>
        <v>0</v>
      </c>
      <c r="BD146" s="289"/>
      <c r="BE146" s="289">
        <f>5*Y146</f>
        <v>0</v>
      </c>
      <c r="BF146" s="289"/>
      <c r="BG146" s="289"/>
      <c r="BH146" s="289"/>
      <c r="BI146" s="289"/>
      <c r="BJ146" s="289"/>
      <c r="BK146" s="289"/>
      <c r="BL146" s="291"/>
      <c r="BM146" s="289"/>
      <c r="BN146" s="294"/>
      <c r="BO146" s="294"/>
      <c r="BP146" s="289">
        <f>10*Y146</f>
        <v>0</v>
      </c>
      <c r="BQ146" s="294"/>
      <c r="BR146" s="294"/>
      <c r="BS146" s="294"/>
      <c r="BT146" s="124"/>
      <c r="BU146" s="124"/>
    </row>
    <row r="147" ht="30.0" customHeight="1">
      <c r="A147" s="125"/>
      <c r="B147" s="262" t="s">
        <v>385</v>
      </c>
      <c r="C147" s="263" t="s">
        <v>386</v>
      </c>
      <c r="D147" s="381" t="s">
        <v>387</v>
      </c>
      <c r="E147" s="265"/>
      <c r="F147" s="266">
        <f t="shared" ref="F147:G147" si="70">SUM(F143:F146)</f>
        <v>56</v>
      </c>
      <c r="G147" s="266">
        <f t="shared" si="70"/>
        <v>1410.8</v>
      </c>
      <c r="H147" s="268"/>
      <c r="I147" s="269"/>
      <c r="J147" s="270"/>
      <c r="K147" s="271"/>
      <c r="L147" s="249"/>
      <c r="M147" s="272"/>
      <c r="N147" s="273"/>
      <c r="O147" s="274"/>
      <c r="P147" s="275"/>
      <c r="Q147" s="276"/>
      <c r="R147" s="305"/>
      <c r="S147" s="278"/>
      <c r="T147" s="279"/>
      <c r="U147" s="280"/>
      <c r="V147" s="281"/>
      <c r="W147" s="274"/>
      <c r="X147" s="282"/>
      <c r="Y147" s="283">
        <f t="shared" si="63"/>
        <v>0</v>
      </c>
      <c r="Z147" s="283">
        <f t="shared" si="64"/>
        <v>0</v>
      </c>
      <c r="AA147" s="284">
        <f t="shared" si="65"/>
        <v>0</v>
      </c>
      <c r="AB147" s="260"/>
      <c r="AC147" s="285">
        <f>SUM(AC143:AC146)</f>
        <v>29.9</v>
      </c>
      <c r="AD147" s="286">
        <f t="shared" si="66"/>
        <v>0</v>
      </c>
      <c r="AE147" s="287">
        <f t="shared" si="67"/>
        <v>0</v>
      </c>
      <c r="AF147" s="288"/>
      <c r="AG147" s="289"/>
      <c r="AH147" s="289"/>
      <c r="AI147" s="289"/>
      <c r="AJ147" s="289"/>
      <c r="AK147" s="289">
        <f>8*Y147</f>
        <v>0</v>
      </c>
      <c r="AL147" s="289">
        <f>3*Y147</f>
        <v>0</v>
      </c>
      <c r="AM147" s="289">
        <f>7*Y147</f>
        <v>0</v>
      </c>
      <c r="AN147" s="289">
        <f>2*Y147</f>
        <v>0</v>
      </c>
      <c r="AO147" s="289"/>
      <c r="AP147" s="289"/>
      <c r="AQ147" s="289"/>
      <c r="AR147" s="289"/>
      <c r="AS147" s="289"/>
      <c r="AT147" s="289"/>
      <c r="AU147" s="289"/>
      <c r="AV147" s="289"/>
      <c r="AW147" s="291"/>
      <c r="AX147" s="289"/>
      <c r="AY147" s="289"/>
      <c r="AZ147" s="289"/>
      <c r="BA147" s="289"/>
      <c r="BB147" s="289"/>
      <c r="BC147" s="289">
        <f>8*Y147</f>
        <v>0</v>
      </c>
      <c r="BD147" s="289"/>
      <c r="BE147" s="289">
        <f>11*Y147</f>
        <v>0</v>
      </c>
      <c r="BF147" s="289"/>
      <c r="BG147" s="289">
        <f>1*Y147</f>
        <v>0</v>
      </c>
      <c r="BH147" s="289"/>
      <c r="BI147" s="289"/>
      <c r="BJ147" s="289"/>
      <c r="BK147" s="289"/>
      <c r="BL147" s="291"/>
      <c r="BM147" s="289"/>
      <c r="BN147" s="294"/>
      <c r="BO147" s="294"/>
      <c r="BP147" s="289">
        <f>56*Y147</f>
        <v>0</v>
      </c>
      <c r="BQ147" s="294"/>
      <c r="BR147" s="294"/>
      <c r="BS147" s="294"/>
      <c r="BT147" s="124"/>
      <c r="BU147" s="124"/>
    </row>
    <row r="148" ht="13.5" customHeight="1">
      <c r="A148" s="125"/>
      <c r="B148" s="177"/>
      <c r="C148" s="175"/>
      <c r="D148" s="398"/>
      <c r="E148" s="175"/>
      <c r="F148" s="335"/>
      <c r="G148" s="399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3"/>
      <c r="S148" s="182"/>
      <c r="T148" s="182"/>
      <c r="U148" s="182"/>
      <c r="V148" s="182"/>
      <c r="W148" s="182"/>
      <c r="X148" s="282"/>
      <c r="Y148" s="338"/>
      <c r="Z148" s="338"/>
      <c r="AA148" s="338"/>
      <c r="AB148" s="339"/>
      <c r="AC148" s="338"/>
      <c r="AD148" s="340"/>
      <c r="AE148" s="340"/>
      <c r="AF148" s="288"/>
      <c r="AG148" s="338"/>
      <c r="AH148" s="338"/>
      <c r="AI148" s="338"/>
      <c r="AJ148" s="338"/>
      <c r="AK148" s="338"/>
      <c r="AL148" s="338"/>
      <c r="AM148" s="338"/>
      <c r="AN148" s="338"/>
      <c r="AO148" s="338"/>
      <c r="AP148" s="338"/>
      <c r="AQ148" s="338"/>
      <c r="AR148" s="338"/>
      <c r="AS148" s="338"/>
      <c r="AT148" s="338"/>
      <c r="AU148" s="338"/>
      <c r="AV148" s="338"/>
      <c r="AW148" s="338"/>
      <c r="AX148" s="338"/>
      <c r="AY148" s="338"/>
      <c r="AZ148" s="338"/>
      <c r="BA148" s="338"/>
      <c r="BB148" s="338"/>
      <c r="BC148" s="338"/>
      <c r="BD148" s="338"/>
      <c r="BE148" s="338"/>
      <c r="BF148" s="338"/>
      <c r="BG148" s="338"/>
      <c r="BH148" s="338"/>
      <c r="BI148" s="338"/>
      <c r="BJ148" s="338"/>
      <c r="BK148" s="338"/>
      <c r="BL148" s="291"/>
      <c r="BM148" s="338"/>
      <c r="BN148" s="341"/>
      <c r="BO148" s="341"/>
      <c r="BP148" s="341"/>
      <c r="BQ148" s="341"/>
      <c r="BR148" s="341"/>
      <c r="BS148" s="341"/>
      <c r="BT148" s="124"/>
      <c r="BU148" s="124"/>
    </row>
    <row r="149" ht="55.5" customHeight="1">
      <c r="A149" s="125"/>
      <c r="B149" s="342" t="s">
        <v>388</v>
      </c>
      <c r="C149" s="343"/>
      <c r="D149" s="400" t="s">
        <v>389</v>
      </c>
      <c r="E149" s="345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7"/>
      <c r="X149" s="375"/>
      <c r="Y149" s="195"/>
      <c r="Z149" s="384"/>
      <c r="AA149" s="195"/>
      <c r="AB149" s="401"/>
      <c r="AC149" s="195"/>
      <c r="AD149" s="195"/>
      <c r="AE149" s="318"/>
      <c r="AF149" s="225"/>
      <c r="AG149" s="348" t="s">
        <v>57</v>
      </c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2"/>
      <c r="AW149" s="153"/>
      <c r="AX149" s="349"/>
      <c r="AY149" s="350"/>
      <c r="AZ149" s="351" t="s">
        <v>58</v>
      </c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3"/>
      <c r="BL149" s="153"/>
      <c r="BM149" s="348" t="s">
        <v>59</v>
      </c>
      <c r="BN149" s="31"/>
      <c r="BO149" s="31"/>
      <c r="BP149" s="31"/>
      <c r="BQ149" s="31"/>
      <c r="BR149" s="31"/>
      <c r="BS149" s="32"/>
      <c r="BT149" s="124"/>
      <c r="BU149" s="124"/>
    </row>
    <row r="150" ht="13.5" customHeight="1">
      <c r="A150" s="125"/>
      <c r="B150" s="200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114"/>
      <c r="X150" s="402"/>
      <c r="Y150" s="326"/>
      <c r="Z150" s="326"/>
      <c r="AA150" s="326"/>
      <c r="AB150" s="326"/>
      <c r="AC150" s="326"/>
      <c r="AD150" s="326"/>
      <c r="AE150" s="185"/>
      <c r="AF150" s="225"/>
      <c r="AG150" s="222" t="s">
        <v>68</v>
      </c>
      <c r="AH150" s="222" t="s">
        <v>69</v>
      </c>
      <c r="AI150" s="222" t="s">
        <v>70</v>
      </c>
      <c r="AJ150" s="222" t="s">
        <v>71</v>
      </c>
      <c r="AK150" s="222" t="s">
        <v>72</v>
      </c>
      <c r="AL150" s="222" t="s">
        <v>73</v>
      </c>
      <c r="AM150" s="222" t="s">
        <v>74</v>
      </c>
      <c r="AN150" s="222" t="s">
        <v>75</v>
      </c>
      <c r="AO150" s="222" t="s">
        <v>76</v>
      </c>
      <c r="AP150" s="222" t="s">
        <v>77</v>
      </c>
      <c r="AQ150" s="222" t="s">
        <v>29</v>
      </c>
      <c r="AR150" s="222" t="s">
        <v>78</v>
      </c>
      <c r="AS150" s="222" t="s">
        <v>79</v>
      </c>
      <c r="AT150" s="222" t="s">
        <v>33</v>
      </c>
      <c r="AU150" s="222" t="s">
        <v>35</v>
      </c>
      <c r="AV150" s="223" t="s">
        <v>36</v>
      </c>
      <c r="AW150" s="153"/>
      <c r="AX150" s="226" t="s">
        <v>80</v>
      </c>
      <c r="AY150" s="226" t="s">
        <v>81</v>
      </c>
      <c r="AZ150" s="226" t="s">
        <v>80</v>
      </c>
      <c r="BA150" s="226" t="s">
        <v>81</v>
      </c>
      <c r="BB150" s="226" t="s">
        <v>80</v>
      </c>
      <c r="BC150" s="226" t="s">
        <v>81</v>
      </c>
      <c r="BD150" s="226" t="s">
        <v>80</v>
      </c>
      <c r="BE150" s="226" t="s">
        <v>81</v>
      </c>
      <c r="BF150" s="226" t="s">
        <v>80</v>
      </c>
      <c r="BG150" s="226" t="s">
        <v>81</v>
      </c>
      <c r="BH150" s="226" t="s">
        <v>80</v>
      </c>
      <c r="BI150" s="226" t="s">
        <v>81</v>
      </c>
      <c r="BJ150" s="226" t="s">
        <v>80</v>
      </c>
      <c r="BK150" s="227" t="s">
        <v>81</v>
      </c>
      <c r="BL150" s="153"/>
      <c r="BM150" s="228" t="s">
        <v>82</v>
      </c>
      <c r="BN150" s="228" t="s">
        <v>83</v>
      </c>
      <c r="BO150" s="228" t="s">
        <v>84</v>
      </c>
      <c r="BP150" s="228" t="s">
        <v>85</v>
      </c>
      <c r="BQ150" s="228" t="s">
        <v>86</v>
      </c>
      <c r="BR150" s="228" t="s">
        <v>87</v>
      </c>
      <c r="BS150" s="229" t="s">
        <v>88</v>
      </c>
      <c r="BT150" s="124"/>
      <c r="BU150" s="124"/>
    </row>
    <row r="151" ht="45.0" customHeight="1">
      <c r="A151" s="125"/>
      <c r="B151" s="49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157"/>
      <c r="X151" s="329"/>
      <c r="Y151" s="222" t="s">
        <v>62</v>
      </c>
      <c r="Z151" s="222" t="s">
        <v>63</v>
      </c>
      <c r="AA151" s="223" t="s">
        <v>64</v>
      </c>
      <c r="AB151" s="224"/>
      <c r="AC151" s="222" t="s">
        <v>65</v>
      </c>
      <c r="AD151" s="222" t="s">
        <v>66</v>
      </c>
      <c r="AE151" s="223" t="s">
        <v>67</v>
      </c>
      <c r="AF151" s="225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48"/>
      <c r="AW151" s="153"/>
      <c r="AX151" s="239"/>
      <c r="AY151" s="240"/>
      <c r="AZ151" s="239"/>
      <c r="BA151" s="240"/>
      <c r="BB151" s="239"/>
      <c r="BC151" s="240"/>
      <c r="BD151" s="239"/>
      <c r="BE151" s="240"/>
      <c r="BF151" s="239"/>
      <c r="BG151" s="240"/>
      <c r="BH151" s="239"/>
      <c r="BI151" s="240"/>
      <c r="BJ151" s="239"/>
      <c r="BK151" s="241"/>
      <c r="BL151" s="153"/>
      <c r="BM151" s="237"/>
      <c r="BN151" s="237"/>
      <c r="BO151" s="237"/>
      <c r="BP151" s="237"/>
      <c r="BQ151" s="237"/>
      <c r="BR151" s="237"/>
      <c r="BS151" s="48"/>
      <c r="BT151" s="124"/>
      <c r="BU151" s="124"/>
    </row>
    <row r="152" ht="73.5" customHeight="1">
      <c r="A152" s="125"/>
      <c r="B152" s="330"/>
      <c r="C152" s="331" t="s">
        <v>90</v>
      </c>
      <c r="D152" s="190"/>
      <c r="E152" s="332" t="s">
        <v>91</v>
      </c>
      <c r="F152" s="332" t="s">
        <v>92</v>
      </c>
      <c r="G152" s="332" t="s">
        <v>93</v>
      </c>
      <c r="H152" s="245" t="s">
        <v>94</v>
      </c>
      <c r="I152" s="246" t="s">
        <v>95</v>
      </c>
      <c r="J152" s="247" t="s">
        <v>96</v>
      </c>
      <c r="K152" s="248" t="s">
        <v>97</v>
      </c>
      <c r="L152" s="249" t="s">
        <v>98</v>
      </c>
      <c r="M152" s="250" t="s">
        <v>99</v>
      </c>
      <c r="N152" s="251" t="s">
        <v>100</v>
      </c>
      <c r="O152" s="252" t="s">
        <v>101</v>
      </c>
      <c r="P152" s="253" t="s">
        <v>102</v>
      </c>
      <c r="Q152" s="254" t="s">
        <v>103</v>
      </c>
      <c r="R152" s="255" t="s">
        <v>104</v>
      </c>
      <c r="S152" s="256" t="s">
        <v>105</v>
      </c>
      <c r="T152" s="257" t="s">
        <v>106</v>
      </c>
      <c r="U152" s="258" t="s">
        <v>107</v>
      </c>
      <c r="V152" s="259" t="s">
        <v>108</v>
      </c>
      <c r="W152" s="252" t="s">
        <v>109</v>
      </c>
      <c r="X152" s="282"/>
      <c r="Y152" s="239"/>
      <c r="Z152" s="239"/>
      <c r="AA152" s="51"/>
      <c r="AB152" s="238"/>
      <c r="AC152" s="239"/>
      <c r="AD152" s="239"/>
      <c r="AE152" s="51"/>
      <c r="AF152" s="225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51"/>
      <c r="AW152" s="153"/>
      <c r="AX152" s="261" t="s">
        <v>110</v>
      </c>
      <c r="AY152" s="32"/>
      <c r="AZ152" s="261" t="s">
        <v>68</v>
      </c>
      <c r="BA152" s="32"/>
      <c r="BB152" s="261" t="s">
        <v>69</v>
      </c>
      <c r="BC152" s="32"/>
      <c r="BD152" s="261" t="s">
        <v>70</v>
      </c>
      <c r="BE152" s="32"/>
      <c r="BF152" s="261" t="s">
        <v>71</v>
      </c>
      <c r="BG152" s="32"/>
      <c r="BH152" s="261" t="s">
        <v>72</v>
      </c>
      <c r="BI152" s="32"/>
      <c r="BJ152" s="261" t="s">
        <v>73</v>
      </c>
      <c r="BK152" s="32"/>
      <c r="BL152" s="153"/>
      <c r="BM152" s="239"/>
      <c r="BN152" s="239"/>
      <c r="BO152" s="239"/>
      <c r="BP152" s="239"/>
      <c r="BQ152" s="239"/>
      <c r="BR152" s="239"/>
      <c r="BS152" s="51"/>
      <c r="BT152" s="124"/>
      <c r="BU152" s="124"/>
    </row>
    <row r="153" ht="27.75" customHeight="1">
      <c r="A153" s="125"/>
      <c r="B153" s="263" t="s">
        <v>390</v>
      </c>
      <c r="C153" s="263" t="s">
        <v>391</v>
      </c>
      <c r="D153" s="292" t="s">
        <v>392</v>
      </c>
      <c r="E153" s="403"/>
      <c r="F153" s="266">
        <v>3.0</v>
      </c>
      <c r="G153" s="267">
        <v>29.0</v>
      </c>
      <c r="H153" s="268"/>
      <c r="I153" s="269"/>
      <c r="J153" s="270"/>
      <c r="K153" s="271"/>
      <c r="L153" s="249"/>
      <c r="M153" s="272"/>
      <c r="N153" s="273"/>
      <c r="O153" s="274"/>
      <c r="P153" s="275"/>
      <c r="Q153" s="276"/>
      <c r="R153" s="277"/>
      <c r="S153" s="278"/>
      <c r="T153" s="279"/>
      <c r="U153" s="280"/>
      <c r="V153" s="281"/>
      <c r="W153" s="274"/>
      <c r="X153" s="282"/>
      <c r="Y153" s="283">
        <f t="shared" ref="Y153:Y159" si="71">H153+I153+J153+K153+M153+N153+O153+P153+Q153+R153+S153+T153+U153+V153+W153+L153</f>
        <v>0</v>
      </c>
      <c r="Z153" s="283">
        <f t="shared" ref="Z153:Z159" si="72">Y153*F153</f>
        <v>0</v>
      </c>
      <c r="AA153" s="284">
        <f t="shared" ref="AA153:AA159" si="73">G153*Y153</f>
        <v>0</v>
      </c>
      <c r="AB153" s="238"/>
      <c r="AC153" s="285">
        <v>0.9</v>
      </c>
      <c r="AD153" s="286">
        <f t="shared" ref="AD153:AD159" si="74">AC153*Y153</f>
        <v>0</v>
      </c>
      <c r="AE153" s="287">
        <f t="shared" ref="AE153:AE159" si="75">AG153*0.26+AH153*0.32+AI153*0.36+AJ153*0.42+AK153*0.5+AL153*0.52+AM153*0.62+AN153*0.68+AO153*0.85+AP153*0.85+AR153*0.13+AT153*0.154+AV153*0.208+AZ153*0.04+BA153*0.04+BB153*0.06+BC153*0.09+BD153*0.07+BE153*0.11+BF153*0.08+BG153*0.19+BH153*0.09+BI153*0.22+BJ153*0.1+BK153*0.18</f>
        <v>0</v>
      </c>
      <c r="AF153" s="288"/>
      <c r="AG153" s="289"/>
      <c r="AH153" s="289"/>
      <c r="AI153" s="289">
        <f>4*Y153</f>
        <v>0</v>
      </c>
      <c r="AJ153" s="289">
        <f>2*Y153</f>
        <v>0</v>
      </c>
      <c r="AK153" s="289"/>
      <c r="AL153" s="289"/>
      <c r="AM153" s="289"/>
      <c r="AN153" s="289"/>
      <c r="AO153" s="289"/>
      <c r="AP153" s="289"/>
      <c r="AQ153" s="289"/>
      <c r="AR153" s="289"/>
      <c r="AS153" s="289"/>
      <c r="AT153" s="289"/>
      <c r="AU153" s="289"/>
      <c r="AV153" s="289"/>
      <c r="AW153" s="291"/>
      <c r="AX153" s="289"/>
      <c r="AY153" s="289"/>
      <c r="AZ153" s="289"/>
      <c r="BA153" s="289"/>
      <c r="BB153" s="289"/>
      <c r="BC153" s="289">
        <f>8*Y153</f>
        <v>0</v>
      </c>
      <c r="BD153" s="289"/>
      <c r="BE153" s="289">
        <f>4*Y153</f>
        <v>0</v>
      </c>
      <c r="BF153" s="289"/>
      <c r="BG153" s="289"/>
      <c r="BH153" s="289"/>
      <c r="BI153" s="289"/>
      <c r="BJ153" s="289"/>
      <c r="BK153" s="289"/>
      <c r="BL153" s="291"/>
      <c r="BM153" s="289"/>
      <c r="BN153" s="289">
        <f>3*Y153</f>
        <v>0</v>
      </c>
      <c r="BO153" s="294"/>
      <c r="BP153" s="294"/>
      <c r="BQ153" s="294"/>
      <c r="BR153" s="294"/>
      <c r="BS153" s="294"/>
      <c r="BT153" s="124"/>
      <c r="BU153" s="124"/>
    </row>
    <row r="154" ht="30.0" customHeight="1">
      <c r="A154" s="125"/>
      <c r="B154" s="262" t="s">
        <v>393</v>
      </c>
      <c r="C154" s="263" t="s">
        <v>391</v>
      </c>
      <c r="D154" s="292" t="s">
        <v>394</v>
      </c>
      <c r="E154" s="252" t="s">
        <v>395</v>
      </c>
      <c r="F154" s="266">
        <v>1.0</v>
      </c>
      <c r="G154" s="267">
        <v>23.0</v>
      </c>
      <c r="H154" s="268"/>
      <c r="I154" s="269"/>
      <c r="J154" s="270"/>
      <c r="K154" s="271"/>
      <c r="L154" s="249"/>
      <c r="M154" s="272"/>
      <c r="N154" s="273"/>
      <c r="O154" s="274"/>
      <c r="P154" s="275"/>
      <c r="Q154" s="276"/>
      <c r="R154" s="277"/>
      <c r="S154" s="278"/>
      <c r="T154" s="279"/>
      <c r="U154" s="280"/>
      <c r="V154" s="281"/>
      <c r="W154" s="274"/>
      <c r="X154" s="282"/>
      <c r="Y154" s="283">
        <f t="shared" si="71"/>
        <v>0</v>
      </c>
      <c r="Z154" s="283">
        <f t="shared" si="72"/>
        <v>0</v>
      </c>
      <c r="AA154" s="284">
        <f t="shared" si="73"/>
        <v>0</v>
      </c>
      <c r="AB154" s="238"/>
      <c r="AC154" s="285">
        <v>0.9</v>
      </c>
      <c r="AD154" s="286">
        <f t="shared" si="74"/>
        <v>0</v>
      </c>
      <c r="AE154" s="287">
        <f t="shared" si="75"/>
        <v>0</v>
      </c>
      <c r="AF154" s="288"/>
      <c r="AG154" s="289"/>
      <c r="AH154" s="289"/>
      <c r="AI154" s="289"/>
      <c r="AJ154" s="289"/>
      <c r="AK154" s="289"/>
      <c r="AL154" s="289">
        <f>2*Y154</f>
        <v>0</v>
      </c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91"/>
      <c r="AX154" s="289"/>
      <c r="AY154" s="289"/>
      <c r="AZ154" s="289"/>
      <c r="BA154" s="289"/>
      <c r="BB154" s="289"/>
      <c r="BC154" s="289"/>
      <c r="BD154" s="289"/>
      <c r="BE154" s="289"/>
      <c r="BF154" s="289"/>
      <c r="BG154" s="289"/>
      <c r="BH154" s="289"/>
      <c r="BI154" s="289"/>
      <c r="BJ154" s="289"/>
      <c r="BK154" s="289"/>
      <c r="BL154" s="291"/>
      <c r="BM154" s="289"/>
      <c r="BN154" s="294"/>
      <c r="BO154" s="289">
        <f>1*Y154</f>
        <v>0</v>
      </c>
      <c r="BP154" s="294"/>
      <c r="BQ154" s="294"/>
      <c r="BR154" s="294"/>
      <c r="BS154" s="294"/>
      <c r="BT154" s="124"/>
      <c r="BU154" s="124"/>
    </row>
    <row r="155" ht="30.0" customHeight="1">
      <c r="A155" s="125"/>
      <c r="B155" s="262" t="s">
        <v>396</v>
      </c>
      <c r="C155" s="263" t="s">
        <v>391</v>
      </c>
      <c r="D155" s="292" t="s">
        <v>397</v>
      </c>
      <c r="E155" s="252" t="s">
        <v>398</v>
      </c>
      <c r="F155" s="266">
        <v>1.0</v>
      </c>
      <c r="G155" s="267">
        <v>54.0</v>
      </c>
      <c r="H155" s="268"/>
      <c r="I155" s="269"/>
      <c r="J155" s="270"/>
      <c r="K155" s="271"/>
      <c r="L155" s="249"/>
      <c r="M155" s="272"/>
      <c r="N155" s="273"/>
      <c r="O155" s="274"/>
      <c r="P155" s="275"/>
      <c r="Q155" s="276"/>
      <c r="R155" s="277"/>
      <c r="S155" s="278"/>
      <c r="T155" s="279"/>
      <c r="U155" s="280"/>
      <c r="V155" s="281"/>
      <c r="W155" s="274"/>
      <c r="X155" s="282"/>
      <c r="Y155" s="283">
        <f t="shared" si="71"/>
        <v>0</v>
      </c>
      <c r="Z155" s="283">
        <f t="shared" si="72"/>
        <v>0</v>
      </c>
      <c r="AA155" s="284">
        <f t="shared" si="73"/>
        <v>0</v>
      </c>
      <c r="AB155" s="238"/>
      <c r="AC155" s="285">
        <v>2.5</v>
      </c>
      <c r="AD155" s="286">
        <f t="shared" si="74"/>
        <v>0</v>
      </c>
      <c r="AE155" s="287">
        <f t="shared" si="75"/>
        <v>0</v>
      </c>
      <c r="AF155" s="288"/>
      <c r="AG155" s="289"/>
      <c r="AH155" s="289"/>
      <c r="AI155" s="289"/>
      <c r="AJ155" s="289"/>
      <c r="AK155" s="289"/>
      <c r="AL155" s="289"/>
      <c r="AM155" s="289"/>
      <c r="AN155" s="289"/>
      <c r="AO155" s="289"/>
      <c r="AP155" s="289">
        <f>2*Y155</f>
        <v>0</v>
      </c>
      <c r="AQ155" s="289"/>
      <c r="AR155" s="289"/>
      <c r="AS155" s="289"/>
      <c r="AT155" s="289"/>
      <c r="AU155" s="289"/>
      <c r="AV155" s="289"/>
      <c r="AW155" s="291"/>
      <c r="AX155" s="289"/>
      <c r="AY155" s="289"/>
      <c r="AZ155" s="289"/>
      <c r="BA155" s="289"/>
      <c r="BB155" s="289"/>
      <c r="BC155" s="289"/>
      <c r="BD155" s="289"/>
      <c r="BE155" s="289"/>
      <c r="BF155" s="289"/>
      <c r="BG155" s="289"/>
      <c r="BH155" s="289"/>
      <c r="BI155" s="289"/>
      <c r="BJ155" s="289"/>
      <c r="BK155" s="289"/>
      <c r="BL155" s="291"/>
      <c r="BM155" s="289"/>
      <c r="BN155" s="294"/>
      <c r="BO155" s="294"/>
      <c r="BP155" s="289">
        <f>1*Y155</f>
        <v>0</v>
      </c>
      <c r="BQ155" s="294"/>
      <c r="BR155" s="294"/>
      <c r="BS155" s="294"/>
      <c r="BT155" s="124"/>
      <c r="BU155" s="124"/>
    </row>
    <row r="156" ht="30.0" customHeight="1">
      <c r="A156" s="125"/>
      <c r="B156" s="262" t="s">
        <v>399</v>
      </c>
      <c r="C156" s="263" t="s">
        <v>391</v>
      </c>
      <c r="D156" s="295" t="s">
        <v>400</v>
      </c>
      <c r="E156" s="263"/>
      <c r="F156" s="266">
        <v>1.0</v>
      </c>
      <c r="G156" s="267">
        <v>123.5</v>
      </c>
      <c r="H156" s="268"/>
      <c r="I156" s="269"/>
      <c r="J156" s="270"/>
      <c r="K156" s="271"/>
      <c r="L156" s="249"/>
      <c r="M156" s="272"/>
      <c r="N156" s="273"/>
      <c r="O156" s="274"/>
      <c r="P156" s="275"/>
      <c r="Q156" s="276"/>
      <c r="R156" s="277"/>
      <c r="S156" s="278"/>
      <c r="T156" s="279"/>
      <c r="U156" s="280"/>
      <c r="V156" s="281"/>
      <c r="W156" s="274"/>
      <c r="X156" s="282"/>
      <c r="Y156" s="283">
        <f t="shared" si="71"/>
        <v>0</v>
      </c>
      <c r="Z156" s="283">
        <f t="shared" si="72"/>
        <v>0</v>
      </c>
      <c r="AA156" s="284">
        <f t="shared" si="73"/>
        <v>0</v>
      </c>
      <c r="AB156" s="238"/>
      <c r="AC156" s="285">
        <v>3.3</v>
      </c>
      <c r="AD156" s="286">
        <f t="shared" si="74"/>
        <v>0</v>
      </c>
      <c r="AE156" s="287">
        <f t="shared" si="75"/>
        <v>0</v>
      </c>
      <c r="AF156" s="288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>
        <f>1*Y156</f>
        <v>0</v>
      </c>
      <c r="AQ156" s="289"/>
      <c r="AR156" s="289"/>
      <c r="AS156" s="289"/>
      <c r="AT156" s="289"/>
      <c r="AU156" s="289"/>
      <c r="AV156" s="289">
        <f>1*Y156</f>
        <v>0</v>
      </c>
      <c r="AW156" s="291"/>
      <c r="AX156" s="289"/>
      <c r="AY156" s="289"/>
      <c r="AZ156" s="289"/>
      <c r="BA156" s="289"/>
      <c r="BB156" s="289"/>
      <c r="BC156" s="289"/>
      <c r="BD156" s="289">
        <f>1*Y156</f>
        <v>0</v>
      </c>
      <c r="BE156" s="289"/>
      <c r="BF156" s="289"/>
      <c r="BG156" s="289"/>
      <c r="BH156" s="289"/>
      <c r="BI156" s="289"/>
      <c r="BJ156" s="289"/>
      <c r="BK156" s="289"/>
      <c r="BL156" s="291"/>
      <c r="BM156" s="289"/>
      <c r="BN156" s="294"/>
      <c r="BO156" s="294"/>
      <c r="BP156" s="294"/>
      <c r="BQ156" s="294"/>
      <c r="BR156" s="294"/>
      <c r="BS156" s="289">
        <f>1*Y156</f>
        <v>0</v>
      </c>
      <c r="BT156" s="124"/>
      <c r="BU156" s="124"/>
    </row>
    <row r="157" ht="30.0" customHeight="1">
      <c r="A157" s="125"/>
      <c r="B157" s="262" t="s">
        <v>401</v>
      </c>
      <c r="C157" s="263" t="s">
        <v>391</v>
      </c>
      <c r="D157" s="292" t="s">
        <v>402</v>
      </c>
      <c r="E157" s="403"/>
      <c r="F157" s="266">
        <v>2.0</v>
      </c>
      <c r="G157" s="267">
        <v>106.0</v>
      </c>
      <c r="H157" s="268"/>
      <c r="I157" s="269"/>
      <c r="J157" s="270"/>
      <c r="K157" s="271"/>
      <c r="L157" s="249"/>
      <c r="M157" s="272"/>
      <c r="N157" s="273"/>
      <c r="O157" s="274"/>
      <c r="P157" s="275"/>
      <c r="Q157" s="276"/>
      <c r="R157" s="277"/>
      <c r="S157" s="278"/>
      <c r="T157" s="279"/>
      <c r="U157" s="280"/>
      <c r="V157" s="296"/>
      <c r="W157" s="297"/>
      <c r="X157" s="282"/>
      <c r="Y157" s="283">
        <f t="shared" si="71"/>
        <v>0</v>
      </c>
      <c r="Z157" s="283">
        <f t="shared" si="72"/>
        <v>0</v>
      </c>
      <c r="AA157" s="284">
        <f t="shared" si="73"/>
        <v>0</v>
      </c>
      <c r="AB157" s="238"/>
      <c r="AC157" s="285">
        <v>2.2</v>
      </c>
      <c r="AD157" s="286">
        <f t="shared" si="74"/>
        <v>0</v>
      </c>
      <c r="AE157" s="287">
        <f t="shared" si="75"/>
        <v>0</v>
      </c>
      <c r="AF157" s="288"/>
      <c r="AG157" s="289"/>
      <c r="AH157" s="289"/>
      <c r="AI157" s="289"/>
      <c r="AJ157" s="289"/>
      <c r="AK157" s="289"/>
      <c r="AL157" s="289"/>
      <c r="AM157" s="289"/>
      <c r="AN157" s="289"/>
      <c r="AO157" s="289"/>
      <c r="AP157" s="289"/>
      <c r="AQ157" s="289"/>
      <c r="AR157" s="289"/>
      <c r="AS157" s="289"/>
      <c r="AT157" s="289"/>
      <c r="AU157" s="289"/>
      <c r="AV157" s="289"/>
      <c r="AW157" s="291"/>
      <c r="AX157" s="289"/>
      <c r="AY157" s="289"/>
      <c r="AZ157" s="289"/>
      <c r="BA157" s="289"/>
      <c r="BB157" s="289"/>
      <c r="BC157" s="289"/>
      <c r="BD157" s="289"/>
      <c r="BE157" s="289"/>
      <c r="BF157" s="289"/>
      <c r="BG157" s="289"/>
      <c r="BH157" s="289"/>
      <c r="BI157" s="289"/>
      <c r="BJ157" s="289"/>
      <c r="BK157" s="289"/>
      <c r="BL157" s="291"/>
      <c r="BM157" s="289"/>
      <c r="BN157" s="294"/>
      <c r="BO157" s="289">
        <f t="shared" ref="BO157:BO158" si="76">2*Y157</f>
        <v>0</v>
      </c>
      <c r="BP157" s="294"/>
      <c r="BQ157" s="294"/>
      <c r="BR157" s="294"/>
      <c r="BS157" s="294"/>
      <c r="BT157" s="124"/>
      <c r="BU157" s="124"/>
    </row>
    <row r="158" ht="30.0" customHeight="1">
      <c r="A158" s="125"/>
      <c r="B158" s="262" t="s">
        <v>403</v>
      </c>
      <c r="C158" s="263" t="s">
        <v>391</v>
      </c>
      <c r="D158" s="292" t="s">
        <v>404</v>
      </c>
      <c r="E158" s="403"/>
      <c r="F158" s="266">
        <v>2.0</v>
      </c>
      <c r="G158" s="267">
        <v>79.0</v>
      </c>
      <c r="H158" s="268"/>
      <c r="I158" s="269"/>
      <c r="J158" s="270"/>
      <c r="K158" s="271"/>
      <c r="L158" s="249"/>
      <c r="M158" s="272"/>
      <c r="N158" s="273"/>
      <c r="O158" s="274"/>
      <c r="P158" s="275"/>
      <c r="Q158" s="276"/>
      <c r="R158" s="277"/>
      <c r="S158" s="278"/>
      <c r="T158" s="279"/>
      <c r="U158" s="280"/>
      <c r="V158" s="296"/>
      <c r="W158" s="298"/>
      <c r="X158" s="282"/>
      <c r="Y158" s="283">
        <f t="shared" si="71"/>
        <v>0</v>
      </c>
      <c r="Z158" s="283">
        <f t="shared" si="72"/>
        <v>0</v>
      </c>
      <c r="AA158" s="284">
        <f t="shared" si="73"/>
        <v>0</v>
      </c>
      <c r="AB158" s="238"/>
      <c r="AC158" s="285">
        <v>1.4</v>
      </c>
      <c r="AD158" s="286">
        <f t="shared" si="74"/>
        <v>0</v>
      </c>
      <c r="AE158" s="287">
        <f t="shared" si="75"/>
        <v>0</v>
      </c>
      <c r="AF158" s="288"/>
      <c r="AG158" s="289"/>
      <c r="AH158" s="289"/>
      <c r="AI158" s="289"/>
      <c r="AJ158" s="289"/>
      <c r="AK158" s="289"/>
      <c r="AL158" s="289"/>
      <c r="AM158" s="289"/>
      <c r="AN158" s="289"/>
      <c r="AO158" s="289"/>
      <c r="AP158" s="289"/>
      <c r="AQ158" s="289"/>
      <c r="AR158" s="289"/>
      <c r="AS158" s="289"/>
      <c r="AT158" s="289"/>
      <c r="AU158" s="289"/>
      <c r="AV158" s="289"/>
      <c r="AW158" s="291"/>
      <c r="AX158" s="289"/>
      <c r="AY158" s="289"/>
      <c r="AZ158" s="289"/>
      <c r="BA158" s="289"/>
      <c r="BB158" s="289"/>
      <c r="BC158" s="289"/>
      <c r="BD158" s="289"/>
      <c r="BE158" s="289"/>
      <c r="BF158" s="289"/>
      <c r="BG158" s="289"/>
      <c r="BH158" s="289"/>
      <c r="BI158" s="289"/>
      <c r="BJ158" s="289"/>
      <c r="BK158" s="289"/>
      <c r="BL158" s="291"/>
      <c r="BM158" s="289"/>
      <c r="BN158" s="294"/>
      <c r="BO158" s="289">
        <f t="shared" si="76"/>
        <v>0</v>
      </c>
      <c r="BP158" s="294"/>
      <c r="BQ158" s="294"/>
      <c r="BR158" s="294"/>
      <c r="BS158" s="294"/>
      <c r="BT158" s="124"/>
      <c r="BU158" s="124"/>
    </row>
    <row r="159" ht="30.0" customHeight="1">
      <c r="A159" s="125"/>
      <c r="B159" s="262" t="s">
        <v>405</v>
      </c>
      <c r="C159" s="263" t="s">
        <v>391</v>
      </c>
      <c r="D159" s="292" t="s">
        <v>406</v>
      </c>
      <c r="E159" s="403"/>
      <c r="F159" s="266">
        <v>1.0</v>
      </c>
      <c r="G159" s="267">
        <v>136.7</v>
      </c>
      <c r="H159" s="268"/>
      <c r="I159" s="269"/>
      <c r="J159" s="270"/>
      <c r="K159" s="271"/>
      <c r="L159" s="249"/>
      <c r="M159" s="272"/>
      <c r="N159" s="273"/>
      <c r="O159" s="274"/>
      <c r="P159" s="275"/>
      <c r="Q159" s="276"/>
      <c r="R159" s="305"/>
      <c r="S159" s="278"/>
      <c r="T159" s="279"/>
      <c r="U159" s="280"/>
      <c r="V159" s="296"/>
      <c r="W159" s="300"/>
      <c r="X159" s="282"/>
      <c r="Y159" s="283">
        <f t="shared" si="71"/>
        <v>0</v>
      </c>
      <c r="Z159" s="283">
        <f t="shared" si="72"/>
        <v>0</v>
      </c>
      <c r="AA159" s="284">
        <f t="shared" si="73"/>
        <v>0</v>
      </c>
      <c r="AB159" s="260"/>
      <c r="AC159" s="285">
        <v>2.6</v>
      </c>
      <c r="AD159" s="286">
        <f t="shared" si="74"/>
        <v>0</v>
      </c>
      <c r="AE159" s="287">
        <f t="shared" si="75"/>
        <v>0</v>
      </c>
      <c r="AF159" s="288"/>
      <c r="AG159" s="289"/>
      <c r="AH159" s="289"/>
      <c r="AI159" s="289"/>
      <c r="AJ159" s="289"/>
      <c r="AK159" s="289"/>
      <c r="AL159" s="289"/>
      <c r="AM159" s="289"/>
      <c r="AN159" s="289"/>
      <c r="AO159" s="289"/>
      <c r="AP159" s="289"/>
      <c r="AQ159" s="289"/>
      <c r="AR159" s="289"/>
      <c r="AS159" s="289"/>
      <c r="AT159" s="289"/>
      <c r="AU159" s="289"/>
      <c r="AV159" s="289"/>
      <c r="AW159" s="291"/>
      <c r="AX159" s="289"/>
      <c r="AY159" s="289"/>
      <c r="AZ159" s="289"/>
      <c r="BA159" s="289"/>
      <c r="BB159" s="289"/>
      <c r="BC159" s="289"/>
      <c r="BD159" s="289"/>
      <c r="BE159" s="289"/>
      <c r="BF159" s="289"/>
      <c r="BG159" s="289"/>
      <c r="BH159" s="289"/>
      <c r="BI159" s="289"/>
      <c r="BJ159" s="289"/>
      <c r="BK159" s="289"/>
      <c r="BL159" s="291"/>
      <c r="BM159" s="289"/>
      <c r="BN159" s="294"/>
      <c r="BO159" s="294"/>
      <c r="BP159" s="294"/>
      <c r="BQ159" s="294"/>
      <c r="BR159" s="289">
        <f>1*Y159</f>
        <v>0</v>
      </c>
      <c r="BS159" s="294"/>
      <c r="BT159" s="124"/>
      <c r="BU159" s="124"/>
    </row>
    <row r="160" ht="14.25" customHeight="1">
      <c r="A160" s="125"/>
      <c r="B160" s="177"/>
      <c r="C160" s="103"/>
      <c r="D160" s="404"/>
      <c r="E160" s="405"/>
      <c r="F160" s="367"/>
      <c r="G160" s="406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369"/>
      <c r="S160" s="180"/>
      <c r="T160" s="180"/>
      <c r="U160" s="180"/>
      <c r="V160" s="180"/>
      <c r="W160" s="180"/>
      <c r="X160" s="407"/>
      <c r="Y160" s="408"/>
      <c r="Z160" s="338"/>
      <c r="AA160" s="338"/>
      <c r="AB160" s="339"/>
      <c r="AC160" s="338"/>
      <c r="AD160" s="409"/>
      <c r="AE160" s="410"/>
      <c r="AF160" s="411"/>
      <c r="AG160" s="412"/>
      <c r="AH160" s="412"/>
      <c r="AI160" s="412"/>
      <c r="AJ160" s="412"/>
      <c r="AK160" s="412"/>
      <c r="AL160" s="412"/>
      <c r="AM160" s="412"/>
      <c r="AN160" s="412"/>
      <c r="AO160" s="412"/>
      <c r="AP160" s="412"/>
      <c r="AQ160" s="412"/>
      <c r="AR160" s="412"/>
      <c r="AS160" s="412"/>
      <c r="AT160" s="412"/>
      <c r="AU160" s="412"/>
      <c r="AV160" s="408"/>
      <c r="AW160" s="291"/>
      <c r="AX160" s="291"/>
      <c r="AY160" s="291"/>
      <c r="AZ160" s="291"/>
      <c r="BA160" s="413"/>
      <c r="BB160" s="412"/>
      <c r="BC160" s="412"/>
      <c r="BD160" s="412"/>
      <c r="BE160" s="412"/>
      <c r="BF160" s="412"/>
      <c r="BG160" s="412"/>
      <c r="BH160" s="412"/>
      <c r="BI160" s="412"/>
      <c r="BJ160" s="412"/>
      <c r="BK160" s="408"/>
      <c r="BL160" s="414"/>
      <c r="BM160" s="412"/>
      <c r="BN160" s="415"/>
      <c r="BO160" s="415"/>
      <c r="BP160" s="415"/>
      <c r="BQ160" s="415"/>
      <c r="BR160" s="415"/>
      <c r="BS160" s="416"/>
      <c r="BT160" s="124"/>
      <c r="BU160" s="124"/>
    </row>
    <row r="161" ht="30.0" customHeight="1">
      <c r="A161" s="125"/>
      <c r="B161" s="177"/>
      <c r="C161" s="103"/>
      <c r="D161" s="104"/>
      <c r="E161" s="105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8"/>
      <c r="X161" s="282"/>
      <c r="Y161" s="419"/>
      <c r="Z161" s="420"/>
      <c r="AA161" s="420"/>
      <c r="AB161" s="421"/>
      <c r="AC161" s="420"/>
      <c r="AD161" s="420"/>
      <c r="AE161" s="420"/>
      <c r="AF161" s="420"/>
      <c r="AG161" s="420"/>
      <c r="AH161" s="420"/>
      <c r="AI161" s="420"/>
      <c r="AJ161" s="420"/>
      <c r="AK161" s="420"/>
      <c r="AL161" s="420"/>
      <c r="AM161" s="420"/>
      <c r="AN161" s="420"/>
      <c r="AO161" s="420"/>
      <c r="AP161" s="420"/>
      <c r="AQ161" s="420"/>
      <c r="AR161" s="420"/>
      <c r="AS161" s="420"/>
      <c r="AT161" s="420"/>
      <c r="AU161" s="420"/>
      <c r="AV161" s="420"/>
      <c r="AW161" s="420"/>
      <c r="AX161" s="420"/>
      <c r="AY161" s="420"/>
      <c r="AZ161" s="420"/>
      <c r="BA161" s="420"/>
      <c r="BB161" s="420"/>
      <c r="BC161" s="420"/>
      <c r="BD161" s="420"/>
      <c r="BE161" s="420"/>
      <c r="BF161" s="420"/>
      <c r="BG161" s="420"/>
      <c r="BH161" s="420"/>
      <c r="BI161" s="420"/>
      <c r="BJ161" s="420"/>
      <c r="BK161" s="420"/>
      <c r="BL161" s="420"/>
      <c r="BM161" s="420"/>
      <c r="BN161" s="420"/>
      <c r="BO161" s="420"/>
      <c r="BP161" s="420"/>
      <c r="BQ161" s="420"/>
      <c r="BR161" s="420"/>
      <c r="BS161" s="422"/>
      <c r="BT161" s="124"/>
      <c r="BU161" s="124"/>
    </row>
    <row r="162" ht="166.5" customHeight="1">
      <c r="A162" s="125"/>
      <c r="B162" s="423"/>
      <c r="C162" s="424"/>
      <c r="D162" s="425" t="s">
        <v>407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426"/>
      <c r="X162" s="427"/>
      <c r="Y162" s="428"/>
      <c r="Z162" s="429"/>
      <c r="AA162" s="429"/>
      <c r="AB162" s="429"/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429"/>
      <c r="AO162" s="429"/>
      <c r="AP162" s="429"/>
      <c r="AQ162" s="429"/>
      <c r="AR162" s="429"/>
      <c r="AS162" s="429"/>
      <c r="AT162" s="429"/>
      <c r="AU162" s="429"/>
      <c r="AV162" s="429"/>
      <c r="AW162" s="429"/>
      <c r="AX162" s="429"/>
      <c r="AY162" s="429"/>
      <c r="AZ162" s="429"/>
      <c r="BA162" s="429"/>
      <c r="BB162" s="429"/>
      <c r="BC162" s="429"/>
      <c r="BD162" s="429"/>
      <c r="BE162" s="429"/>
      <c r="BF162" s="429"/>
      <c r="BG162" s="429"/>
      <c r="BH162" s="429"/>
      <c r="BI162" s="429"/>
      <c r="BJ162" s="429"/>
      <c r="BK162" s="430"/>
      <c r="BL162" s="431"/>
      <c r="BM162" s="432"/>
      <c r="BN162" s="429"/>
      <c r="BO162" s="429"/>
      <c r="BP162" s="429"/>
      <c r="BQ162" s="429"/>
      <c r="BR162" s="430"/>
      <c r="BS162" s="433"/>
      <c r="BT162" s="124"/>
      <c r="BU162" s="124"/>
    </row>
    <row r="163" ht="14.25" customHeight="1">
      <c r="A163" s="125"/>
      <c r="B163" s="177"/>
      <c r="C163" s="103"/>
      <c r="D163" s="404"/>
      <c r="E163" s="405"/>
      <c r="F163" s="367"/>
      <c r="G163" s="406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369"/>
      <c r="S163" s="180"/>
      <c r="T163" s="180"/>
      <c r="U163" s="180"/>
      <c r="V163" s="180"/>
      <c r="W163" s="180"/>
      <c r="X163" s="434"/>
      <c r="Y163" s="435"/>
      <c r="Z163" s="436"/>
      <c r="AA163" s="436"/>
      <c r="AB163" s="437"/>
      <c r="AC163" s="436"/>
      <c r="AD163" s="438"/>
      <c r="AE163" s="438"/>
      <c r="AF163" s="439"/>
      <c r="AG163" s="436"/>
      <c r="AH163" s="436"/>
      <c r="AI163" s="436"/>
      <c r="AJ163" s="436"/>
      <c r="AK163" s="436"/>
      <c r="AL163" s="436"/>
      <c r="AM163" s="436"/>
      <c r="AN163" s="436"/>
      <c r="AO163" s="436"/>
      <c r="AP163" s="436"/>
      <c r="AQ163" s="436"/>
      <c r="AR163" s="436"/>
      <c r="AS163" s="436"/>
      <c r="AT163" s="436"/>
      <c r="AU163" s="436"/>
      <c r="AV163" s="436"/>
      <c r="AW163" s="440"/>
      <c r="AX163" s="440"/>
      <c r="AY163" s="440"/>
      <c r="AZ163" s="440"/>
      <c r="BA163" s="436"/>
      <c r="BB163" s="436"/>
      <c r="BC163" s="436"/>
      <c r="BD163" s="436"/>
      <c r="BE163" s="436"/>
      <c r="BF163" s="436"/>
      <c r="BG163" s="436"/>
      <c r="BH163" s="436"/>
      <c r="BI163" s="436"/>
      <c r="BJ163" s="436"/>
      <c r="BK163" s="436"/>
      <c r="BL163" s="440"/>
      <c r="BM163" s="436"/>
      <c r="BN163" s="441"/>
      <c r="BO163" s="441"/>
      <c r="BP163" s="441"/>
      <c r="BQ163" s="441"/>
      <c r="BR163" s="441"/>
      <c r="BS163" s="442"/>
      <c r="BT163" s="124"/>
      <c r="BU163" s="124"/>
    </row>
    <row r="164" ht="43.5" customHeight="1">
      <c r="A164" s="125"/>
      <c r="B164" s="443" t="s">
        <v>408</v>
      </c>
      <c r="C164" s="444"/>
      <c r="D164" s="445" t="s">
        <v>409</v>
      </c>
      <c r="E164" s="446"/>
      <c r="F164" s="447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3"/>
      <c r="X164" s="448"/>
      <c r="Y164" s="195"/>
      <c r="Z164" s="195"/>
      <c r="AA164" s="195"/>
      <c r="AB164" s="401"/>
      <c r="AC164" s="195"/>
      <c r="AD164" s="195"/>
      <c r="AE164" s="318"/>
      <c r="AF164" s="225"/>
      <c r="AG164" s="348" t="s">
        <v>57</v>
      </c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2"/>
      <c r="AW164" s="153"/>
      <c r="AX164" s="349"/>
      <c r="AY164" s="350"/>
      <c r="AZ164" s="351" t="s">
        <v>58</v>
      </c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  <c r="BK164" s="353"/>
      <c r="BL164" s="153"/>
      <c r="BM164" s="348" t="s">
        <v>59</v>
      </c>
      <c r="BN164" s="31"/>
      <c r="BO164" s="31"/>
      <c r="BP164" s="31"/>
      <c r="BQ164" s="31"/>
      <c r="BR164" s="31"/>
      <c r="BS164" s="32"/>
      <c r="BT164" s="124"/>
      <c r="BU164" s="124"/>
    </row>
    <row r="165" ht="14.25" customHeight="1">
      <c r="A165" s="125"/>
      <c r="B165" s="200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114"/>
      <c r="X165" s="449"/>
      <c r="Y165" s="180"/>
      <c r="Z165" s="180"/>
      <c r="AA165" s="180"/>
      <c r="AB165" s="180"/>
      <c r="AC165" s="180"/>
      <c r="AD165" s="180"/>
      <c r="AE165" s="180"/>
      <c r="AF165" s="204"/>
      <c r="AG165" s="222" t="s">
        <v>68</v>
      </c>
      <c r="AH165" s="222" t="s">
        <v>69</v>
      </c>
      <c r="AI165" s="222" t="s">
        <v>70</v>
      </c>
      <c r="AJ165" s="222" t="s">
        <v>71</v>
      </c>
      <c r="AK165" s="222" t="s">
        <v>72</v>
      </c>
      <c r="AL165" s="222" t="s">
        <v>73</v>
      </c>
      <c r="AM165" s="222" t="s">
        <v>74</v>
      </c>
      <c r="AN165" s="222" t="s">
        <v>75</v>
      </c>
      <c r="AO165" s="222" t="s">
        <v>76</v>
      </c>
      <c r="AP165" s="222" t="s">
        <v>77</v>
      </c>
      <c r="AQ165" s="222" t="s">
        <v>29</v>
      </c>
      <c r="AR165" s="222" t="s">
        <v>78</v>
      </c>
      <c r="AS165" s="222" t="s">
        <v>79</v>
      </c>
      <c r="AT165" s="222" t="s">
        <v>33</v>
      </c>
      <c r="AU165" s="222" t="s">
        <v>35</v>
      </c>
      <c r="AV165" s="223" t="s">
        <v>36</v>
      </c>
      <c r="AW165" s="153"/>
      <c r="AX165" s="226" t="s">
        <v>80</v>
      </c>
      <c r="AY165" s="226" t="s">
        <v>81</v>
      </c>
      <c r="AZ165" s="226" t="s">
        <v>80</v>
      </c>
      <c r="BA165" s="226" t="s">
        <v>81</v>
      </c>
      <c r="BB165" s="226" t="s">
        <v>80</v>
      </c>
      <c r="BC165" s="226" t="s">
        <v>81</v>
      </c>
      <c r="BD165" s="226" t="s">
        <v>80</v>
      </c>
      <c r="BE165" s="226" t="s">
        <v>81</v>
      </c>
      <c r="BF165" s="226" t="s">
        <v>80</v>
      </c>
      <c r="BG165" s="226" t="s">
        <v>81</v>
      </c>
      <c r="BH165" s="226" t="s">
        <v>80</v>
      </c>
      <c r="BI165" s="226" t="s">
        <v>81</v>
      </c>
      <c r="BJ165" s="226" t="s">
        <v>80</v>
      </c>
      <c r="BK165" s="227" t="s">
        <v>81</v>
      </c>
      <c r="BL165" s="153"/>
      <c r="BM165" s="228" t="s">
        <v>82</v>
      </c>
      <c r="BN165" s="228" t="s">
        <v>83</v>
      </c>
      <c r="BO165" s="228" t="s">
        <v>84</v>
      </c>
      <c r="BP165" s="228" t="s">
        <v>85</v>
      </c>
      <c r="BQ165" s="228" t="s">
        <v>86</v>
      </c>
      <c r="BR165" s="228" t="s">
        <v>87</v>
      </c>
      <c r="BS165" s="229" t="s">
        <v>88</v>
      </c>
      <c r="BT165" s="124"/>
      <c r="BU165" s="124"/>
    </row>
    <row r="166" ht="45.75" customHeight="1">
      <c r="A166" s="125"/>
      <c r="B166" s="49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157"/>
      <c r="X166" s="329"/>
      <c r="Y166" s="222" t="s">
        <v>62</v>
      </c>
      <c r="Z166" s="222" t="s">
        <v>63</v>
      </c>
      <c r="AA166" s="223" t="s">
        <v>64</v>
      </c>
      <c r="AB166" s="224"/>
      <c r="AC166" s="222" t="s">
        <v>65</v>
      </c>
      <c r="AD166" s="222" t="s">
        <v>66</v>
      </c>
      <c r="AE166" s="223" t="s">
        <v>67</v>
      </c>
      <c r="AF166" s="225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48"/>
      <c r="AW166" s="153"/>
      <c r="AX166" s="239"/>
      <c r="AY166" s="240"/>
      <c r="AZ166" s="239"/>
      <c r="BA166" s="240"/>
      <c r="BB166" s="239"/>
      <c r="BC166" s="240"/>
      <c r="BD166" s="239"/>
      <c r="BE166" s="240"/>
      <c r="BF166" s="239"/>
      <c r="BG166" s="240"/>
      <c r="BH166" s="239"/>
      <c r="BI166" s="240"/>
      <c r="BJ166" s="239"/>
      <c r="BK166" s="241"/>
      <c r="BL166" s="153"/>
      <c r="BM166" s="237"/>
      <c r="BN166" s="237"/>
      <c r="BO166" s="237"/>
      <c r="BP166" s="237"/>
      <c r="BQ166" s="237"/>
      <c r="BR166" s="237"/>
      <c r="BS166" s="48"/>
      <c r="BT166" s="124"/>
      <c r="BU166" s="124"/>
    </row>
    <row r="167" ht="73.5" customHeight="1">
      <c r="A167" s="125"/>
      <c r="B167" s="387"/>
      <c r="C167" s="388" t="s">
        <v>90</v>
      </c>
      <c r="D167" s="221"/>
      <c r="E167" s="390" t="s">
        <v>91</v>
      </c>
      <c r="F167" s="390" t="s">
        <v>92</v>
      </c>
      <c r="G167" s="390" t="s">
        <v>93</v>
      </c>
      <c r="H167" s="245" t="s">
        <v>94</v>
      </c>
      <c r="I167" s="246" t="s">
        <v>95</v>
      </c>
      <c r="J167" s="247" t="s">
        <v>96</v>
      </c>
      <c r="K167" s="450" t="s">
        <v>410</v>
      </c>
      <c r="L167" s="249" t="s">
        <v>98</v>
      </c>
      <c r="M167" s="250" t="s">
        <v>99</v>
      </c>
      <c r="N167" s="451" t="s">
        <v>411</v>
      </c>
      <c r="O167" s="252" t="s">
        <v>412</v>
      </c>
      <c r="P167" s="390" t="s">
        <v>413</v>
      </c>
      <c r="Q167" s="255" t="s">
        <v>104</v>
      </c>
      <c r="R167" s="452" t="s">
        <v>414</v>
      </c>
      <c r="S167" s="256" t="s">
        <v>415</v>
      </c>
      <c r="T167" s="257" t="s">
        <v>416</v>
      </c>
      <c r="U167" s="258" t="s">
        <v>107</v>
      </c>
      <c r="V167" s="453" t="s">
        <v>417</v>
      </c>
      <c r="W167" s="454" t="s">
        <v>418</v>
      </c>
      <c r="X167" s="282"/>
      <c r="Y167" s="239"/>
      <c r="Z167" s="239"/>
      <c r="AA167" s="51"/>
      <c r="AB167" s="238"/>
      <c r="AC167" s="239"/>
      <c r="AD167" s="239"/>
      <c r="AE167" s="51"/>
      <c r="AF167" s="225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51"/>
      <c r="AW167" s="153"/>
      <c r="AX167" s="261" t="s">
        <v>110</v>
      </c>
      <c r="AY167" s="32"/>
      <c r="AZ167" s="261" t="s">
        <v>68</v>
      </c>
      <c r="BA167" s="32"/>
      <c r="BB167" s="261" t="s">
        <v>69</v>
      </c>
      <c r="BC167" s="32"/>
      <c r="BD167" s="261" t="s">
        <v>70</v>
      </c>
      <c r="BE167" s="32"/>
      <c r="BF167" s="261" t="s">
        <v>71</v>
      </c>
      <c r="BG167" s="32"/>
      <c r="BH167" s="261" t="s">
        <v>72</v>
      </c>
      <c r="BI167" s="32"/>
      <c r="BJ167" s="261" t="s">
        <v>73</v>
      </c>
      <c r="BK167" s="32"/>
      <c r="BL167" s="153"/>
      <c r="BM167" s="239"/>
      <c r="BN167" s="239"/>
      <c r="BO167" s="239"/>
      <c r="BP167" s="239"/>
      <c r="BQ167" s="239"/>
      <c r="BR167" s="239"/>
      <c r="BS167" s="51"/>
      <c r="BT167" s="124"/>
      <c r="BU167" s="124"/>
    </row>
    <row r="168" ht="30.0" customHeight="1">
      <c r="A168" s="125"/>
      <c r="B168" s="262" t="s">
        <v>419</v>
      </c>
      <c r="C168" s="263" t="s">
        <v>420</v>
      </c>
      <c r="D168" s="295" t="s">
        <v>421</v>
      </c>
      <c r="E168" s="64" t="s">
        <v>422</v>
      </c>
      <c r="F168" s="266">
        <v>10.0</v>
      </c>
      <c r="G168" s="267">
        <v>59.0</v>
      </c>
      <c r="H168" s="268"/>
      <c r="I168" s="269"/>
      <c r="J168" s="270"/>
      <c r="K168" s="455"/>
      <c r="L168" s="249"/>
      <c r="M168" s="272"/>
      <c r="N168" s="456"/>
      <c r="O168" s="274"/>
      <c r="P168" s="457"/>
      <c r="Q168" s="458"/>
      <c r="R168" s="459"/>
      <c r="S168" s="278"/>
      <c r="T168" s="279"/>
      <c r="U168" s="280"/>
      <c r="V168" s="460"/>
      <c r="W168" s="461"/>
      <c r="X168" s="360"/>
      <c r="Y168" s="283">
        <f t="shared" ref="Y168:Y189" si="77">H168+I168+J168+K168+M168+N168+O168+P168+Q168+R168+S168+T168+U168+V168+W168+L168</f>
        <v>0</v>
      </c>
      <c r="Z168" s="283">
        <f t="shared" ref="Z168:Z189" si="78">Y168*F168</f>
        <v>0</v>
      </c>
      <c r="AA168" s="284">
        <f t="shared" ref="AA168:AA189" si="79">G168*Y168</f>
        <v>0</v>
      </c>
      <c r="AB168" s="238"/>
      <c r="AC168" s="361">
        <v>2.2</v>
      </c>
      <c r="AD168" s="286">
        <f t="shared" ref="AD168:AD189" si="80">AC168*Y168</f>
        <v>0</v>
      </c>
      <c r="AE168" s="287">
        <f t="shared" ref="AE168:AE189" si="81">AG168*0.26+AH168*0.32+AI168*0.36+AJ168*0.42+AK168*0.5+AL168*0.52+AM168*0.62+AN168*0.68+AO168*0.85+AP168*0.85+AR168*0.13+AT168*0.154+AV168*0.208+AZ168*0.04+BA168*0.04+BB168*0.06+BC168*0.09+BD168*0.07+BE168*0.11+BF168*0.08+BG168*0.19+BH168*0.09+BI168*0.22+BJ168*0.1+BK168*0.18</f>
        <v>0</v>
      </c>
      <c r="AF168" s="288"/>
      <c r="AG168" s="289"/>
      <c r="AH168" s="289">
        <f>1*Y168</f>
        <v>0</v>
      </c>
      <c r="AI168" s="289">
        <f>8*Y168</f>
        <v>0</v>
      </c>
      <c r="AJ168" s="289">
        <f t="shared" ref="AJ168:AJ169" si="82">1*Y168</f>
        <v>0</v>
      </c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91"/>
      <c r="AX168" s="289"/>
      <c r="AY168" s="289"/>
      <c r="AZ168" s="289"/>
      <c r="BA168" s="289"/>
      <c r="BB168" s="289"/>
      <c r="BC168" s="289"/>
      <c r="BD168" s="289"/>
      <c r="BE168" s="289"/>
      <c r="BF168" s="289"/>
      <c r="BG168" s="289"/>
      <c r="BH168" s="289"/>
      <c r="BI168" s="289"/>
      <c r="BJ168" s="289"/>
      <c r="BK168" s="289"/>
      <c r="BL168" s="291"/>
      <c r="BM168" s="289"/>
      <c r="BN168" s="289">
        <f>10*Y168</f>
        <v>0</v>
      </c>
      <c r="BO168" s="294"/>
      <c r="BP168" s="294"/>
      <c r="BQ168" s="294"/>
      <c r="BR168" s="294"/>
      <c r="BS168" s="294"/>
      <c r="BT168" s="124"/>
      <c r="BU168" s="124"/>
    </row>
    <row r="169" ht="30.0" customHeight="1">
      <c r="A169" s="125"/>
      <c r="B169" s="262" t="s">
        <v>423</v>
      </c>
      <c r="C169" s="263" t="s">
        <v>420</v>
      </c>
      <c r="D169" s="295" t="s">
        <v>424</v>
      </c>
      <c r="E169" s="64"/>
      <c r="F169" s="266">
        <v>10.0</v>
      </c>
      <c r="G169" s="267">
        <v>85.0</v>
      </c>
      <c r="H169" s="268"/>
      <c r="I169" s="269"/>
      <c r="J169" s="270"/>
      <c r="K169" s="455"/>
      <c r="L169" s="249"/>
      <c r="M169" s="272"/>
      <c r="N169" s="456"/>
      <c r="O169" s="274"/>
      <c r="P169" s="457"/>
      <c r="Q169" s="458"/>
      <c r="R169" s="459"/>
      <c r="S169" s="278"/>
      <c r="T169" s="279"/>
      <c r="U169" s="280"/>
      <c r="V169" s="460"/>
      <c r="W169" s="461"/>
      <c r="X169" s="360"/>
      <c r="Y169" s="283">
        <f t="shared" si="77"/>
        <v>0</v>
      </c>
      <c r="Z169" s="283">
        <f t="shared" si="78"/>
        <v>0</v>
      </c>
      <c r="AA169" s="284">
        <f t="shared" si="79"/>
        <v>0</v>
      </c>
      <c r="AB169" s="238"/>
      <c r="AC169" s="361">
        <v>4.1</v>
      </c>
      <c r="AD169" s="286">
        <f t="shared" si="80"/>
        <v>0</v>
      </c>
      <c r="AE169" s="287">
        <f t="shared" si="81"/>
        <v>0</v>
      </c>
      <c r="AF169" s="288"/>
      <c r="AG169" s="289"/>
      <c r="AH169" s="289"/>
      <c r="AI169" s="289">
        <f>9*Y169</f>
        <v>0</v>
      </c>
      <c r="AJ169" s="289">
        <f t="shared" si="82"/>
        <v>0</v>
      </c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91"/>
      <c r="AX169" s="289"/>
      <c r="AY169" s="289"/>
      <c r="AZ169" s="289"/>
      <c r="BA169" s="289"/>
      <c r="BB169" s="289"/>
      <c r="BC169" s="289"/>
      <c r="BD169" s="289"/>
      <c r="BE169" s="289"/>
      <c r="BF169" s="289"/>
      <c r="BG169" s="289"/>
      <c r="BH169" s="289"/>
      <c r="BI169" s="289"/>
      <c r="BJ169" s="289"/>
      <c r="BK169" s="289"/>
      <c r="BL169" s="291"/>
      <c r="BM169" s="289"/>
      <c r="BN169" s="294"/>
      <c r="BO169" s="289">
        <f>10*Y169</f>
        <v>0</v>
      </c>
      <c r="BP169" s="294"/>
      <c r="BQ169" s="294"/>
      <c r="BR169" s="294"/>
      <c r="BS169" s="294"/>
      <c r="BT169" s="124"/>
      <c r="BU169" s="124"/>
    </row>
    <row r="170" ht="30.0" customHeight="1">
      <c r="A170" s="125"/>
      <c r="B170" s="262" t="s">
        <v>425</v>
      </c>
      <c r="C170" s="263" t="s">
        <v>420</v>
      </c>
      <c r="D170" s="295" t="s">
        <v>426</v>
      </c>
      <c r="E170" s="64" t="s">
        <v>427</v>
      </c>
      <c r="F170" s="266">
        <v>10.0</v>
      </c>
      <c r="G170" s="267">
        <v>102.0</v>
      </c>
      <c r="H170" s="268"/>
      <c r="I170" s="269"/>
      <c r="J170" s="270"/>
      <c r="K170" s="455"/>
      <c r="L170" s="249"/>
      <c r="M170" s="272"/>
      <c r="N170" s="456"/>
      <c r="O170" s="274"/>
      <c r="P170" s="457"/>
      <c r="Q170" s="462"/>
      <c r="R170" s="459"/>
      <c r="S170" s="278"/>
      <c r="T170" s="279"/>
      <c r="U170" s="280"/>
      <c r="V170" s="460"/>
      <c r="W170" s="461"/>
      <c r="X170" s="360"/>
      <c r="Y170" s="283">
        <f t="shared" si="77"/>
        <v>0</v>
      </c>
      <c r="Z170" s="283">
        <f t="shared" si="78"/>
        <v>0</v>
      </c>
      <c r="AA170" s="284">
        <f t="shared" si="79"/>
        <v>0</v>
      </c>
      <c r="AB170" s="238"/>
      <c r="AC170" s="361">
        <v>5.2</v>
      </c>
      <c r="AD170" s="286">
        <f t="shared" si="80"/>
        <v>0</v>
      </c>
      <c r="AE170" s="287">
        <f t="shared" si="81"/>
        <v>0</v>
      </c>
      <c r="AF170" s="288"/>
      <c r="AG170" s="289"/>
      <c r="AH170" s="289"/>
      <c r="AI170" s="289">
        <f>6*Y170</f>
        <v>0</v>
      </c>
      <c r="AJ170" s="289">
        <f>4*Y170</f>
        <v>0</v>
      </c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91"/>
      <c r="AX170" s="289"/>
      <c r="AY170" s="289"/>
      <c r="AZ170" s="289"/>
      <c r="BA170" s="289"/>
      <c r="BB170" s="289"/>
      <c r="BC170" s="289">
        <f>6*Y170</f>
        <v>0</v>
      </c>
      <c r="BD170" s="289"/>
      <c r="BE170" s="289">
        <f>4*Y170</f>
        <v>0</v>
      </c>
      <c r="BF170" s="289"/>
      <c r="BG170" s="289"/>
      <c r="BH170" s="289"/>
      <c r="BI170" s="289"/>
      <c r="BJ170" s="289"/>
      <c r="BK170" s="289"/>
      <c r="BL170" s="291"/>
      <c r="BM170" s="289"/>
      <c r="BN170" s="294"/>
      <c r="BO170" s="294"/>
      <c r="BP170" s="289">
        <f>10*Y170</f>
        <v>0</v>
      </c>
      <c r="BQ170" s="294"/>
      <c r="BR170" s="294"/>
      <c r="BS170" s="294"/>
      <c r="BT170" s="124"/>
      <c r="BU170" s="124"/>
    </row>
    <row r="171" ht="30.0" customHeight="1">
      <c r="A171" s="125"/>
      <c r="B171" s="262" t="s">
        <v>428</v>
      </c>
      <c r="C171" s="263" t="s">
        <v>420</v>
      </c>
      <c r="D171" s="295" t="s">
        <v>429</v>
      </c>
      <c r="E171" s="64" t="s">
        <v>430</v>
      </c>
      <c r="F171" s="266">
        <v>3.0</v>
      </c>
      <c r="G171" s="267">
        <v>68.0</v>
      </c>
      <c r="H171" s="268"/>
      <c r="I171" s="269"/>
      <c r="J171" s="270"/>
      <c r="K171" s="455"/>
      <c r="L171" s="249"/>
      <c r="M171" s="272"/>
      <c r="N171" s="456"/>
      <c r="O171" s="274"/>
      <c r="P171" s="457"/>
      <c r="Q171" s="463"/>
      <c r="R171" s="459"/>
      <c r="S171" s="278"/>
      <c r="T171" s="279"/>
      <c r="U171" s="280"/>
      <c r="V171" s="460"/>
      <c r="W171" s="461"/>
      <c r="X171" s="360"/>
      <c r="Y171" s="283">
        <f t="shared" si="77"/>
        <v>0</v>
      </c>
      <c r="Z171" s="283">
        <f t="shared" si="78"/>
        <v>0</v>
      </c>
      <c r="AA171" s="284">
        <f t="shared" si="79"/>
        <v>0</v>
      </c>
      <c r="AB171" s="238"/>
      <c r="AC171" s="361">
        <v>4.1</v>
      </c>
      <c r="AD171" s="286">
        <f t="shared" si="80"/>
        <v>0</v>
      </c>
      <c r="AE171" s="287">
        <f t="shared" si="81"/>
        <v>0</v>
      </c>
      <c r="AF171" s="288"/>
      <c r="AG171" s="289"/>
      <c r="AH171" s="289"/>
      <c r="AI171" s="289"/>
      <c r="AJ171" s="289">
        <f>1*Y171</f>
        <v>0</v>
      </c>
      <c r="AK171" s="289">
        <f>2*Y171</f>
        <v>0</v>
      </c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91"/>
      <c r="AX171" s="289"/>
      <c r="AY171" s="289"/>
      <c r="AZ171" s="289"/>
      <c r="BA171" s="289"/>
      <c r="BB171" s="289"/>
      <c r="BC171" s="289"/>
      <c r="BD171" s="289"/>
      <c r="BE171" s="289">
        <f>3*Y171</f>
        <v>0</v>
      </c>
      <c r="BF171" s="289"/>
      <c r="BG171" s="289"/>
      <c r="BH171" s="289"/>
      <c r="BI171" s="289"/>
      <c r="BJ171" s="289"/>
      <c r="BK171" s="289"/>
      <c r="BL171" s="291"/>
      <c r="BM171" s="289"/>
      <c r="BN171" s="294"/>
      <c r="BO171" s="294"/>
      <c r="BP171" s="294"/>
      <c r="BQ171" s="289">
        <f>3*Y171</f>
        <v>0</v>
      </c>
      <c r="BR171" s="294"/>
      <c r="BS171" s="294"/>
      <c r="BT171" s="124"/>
      <c r="BU171" s="124"/>
    </row>
    <row r="172" ht="30.0" customHeight="1">
      <c r="A172" s="125"/>
      <c r="B172" s="262" t="s">
        <v>431</v>
      </c>
      <c r="C172" s="263" t="s">
        <v>420</v>
      </c>
      <c r="D172" s="295" t="s">
        <v>432</v>
      </c>
      <c r="E172" s="64" t="s">
        <v>433</v>
      </c>
      <c r="F172" s="266">
        <v>2.0</v>
      </c>
      <c r="G172" s="267">
        <v>55.0</v>
      </c>
      <c r="H172" s="268"/>
      <c r="I172" s="269"/>
      <c r="J172" s="270"/>
      <c r="K172" s="455"/>
      <c r="L172" s="249"/>
      <c r="M172" s="272"/>
      <c r="N172" s="456"/>
      <c r="O172" s="274"/>
      <c r="P172" s="457"/>
      <c r="Q172" s="458"/>
      <c r="R172" s="459"/>
      <c r="S172" s="278"/>
      <c r="T172" s="279"/>
      <c r="U172" s="280"/>
      <c r="V172" s="460"/>
      <c r="W172" s="461"/>
      <c r="X172" s="360"/>
      <c r="Y172" s="283">
        <f t="shared" si="77"/>
        <v>0</v>
      </c>
      <c r="Z172" s="283">
        <f t="shared" si="78"/>
        <v>0</v>
      </c>
      <c r="AA172" s="284">
        <f t="shared" si="79"/>
        <v>0</v>
      </c>
      <c r="AB172" s="238"/>
      <c r="AC172" s="361">
        <v>3.3</v>
      </c>
      <c r="AD172" s="286">
        <f t="shared" si="80"/>
        <v>0</v>
      </c>
      <c r="AE172" s="287">
        <f t="shared" si="81"/>
        <v>0</v>
      </c>
      <c r="AF172" s="288"/>
      <c r="AG172" s="289"/>
      <c r="AH172" s="289"/>
      <c r="AI172" s="289"/>
      <c r="AJ172" s="289"/>
      <c r="AK172" s="289"/>
      <c r="AL172" s="289"/>
      <c r="AM172" s="289">
        <f>2*Y172</f>
        <v>0</v>
      </c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91"/>
      <c r="AX172" s="289"/>
      <c r="AY172" s="289"/>
      <c r="AZ172" s="289"/>
      <c r="BA172" s="289"/>
      <c r="BB172" s="289"/>
      <c r="BC172" s="289"/>
      <c r="BD172" s="289"/>
      <c r="BE172" s="289">
        <f t="shared" ref="BE172:BE173" si="83">2*Y172</f>
        <v>0</v>
      </c>
      <c r="BF172" s="289"/>
      <c r="BG172" s="289"/>
      <c r="BH172" s="289"/>
      <c r="BI172" s="289"/>
      <c r="BJ172" s="289"/>
      <c r="BK172" s="289"/>
      <c r="BL172" s="291"/>
      <c r="BM172" s="289"/>
      <c r="BN172" s="294"/>
      <c r="BO172" s="294"/>
      <c r="BP172" s="294"/>
      <c r="BQ172" s="289">
        <f>2*Y172</f>
        <v>0</v>
      </c>
      <c r="BR172" s="294"/>
      <c r="BS172" s="294"/>
      <c r="BT172" s="124"/>
      <c r="BU172" s="124"/>
    </row>
    <row r="173" ht="30.0" customHeight="1">
      <c r="A173" s="125"/>
      <c r="B173" s="262" t="s">
        <v>434</v>
      </c>
      <c r="C173" s="263" t="s">
        <v>420</v>
      </c>
      <c r="D173" s="295" t="s">
        <v>435</v>
      </c>
      <c r="E173" s="64" t="s">
        <v>436</v>
      </c>
      <c r="F173" s="266">
        <v>1.0</v>
      </c>
      <c r="G173" s="267">
        <v>42.0</v>
      </c>
      <c r="H173" s="268"/>
      <c r="I173" s="269"/>
      <c r="J173" s="270"/>
      <c r="K173" s="455"/>
      <c r="L173" s="249"/>
      <c r="M173" s="272"/>
      <c r="N173" s="456"/>
      <c r="O173" s="274"/>
      <c r="P173" s="457"/>
      <c r="Q173" s="458"/>
      <c r="R173" s="459"/>
      <c r="S173" s="278"/>
      <c r="T173" s="279"/>
      <c r="U173" s="280"/>
      <c r="V173" s="460"/>
      <c r="W173" s="461"/>
      <c r="X173" s="360"/>
      <c r="Y173" s="283">
        <f t="shared" si="77"/>
        <v>0</v>
      </c>
      <c r="Z173" s="283">
        <f t="shared" si="78"/>
        <v>0</v>
      </c>
      <c r="AA173" s="284">
        <f t="shared" si="79"/>
        <v>0</v>
      </c>
      <c r="AB173" s="238"/>
      <c r="AC173" s="361">
        <v>3.1</v>
      </c>
      <c r="AD173" s="286">
        <f t="shared" si="80"/>
        <v>0</v>
      </c>
      <c r="AE173" s="287">
        <f t="shared" si="81"/>
        <v>0</v>
      </c>
      <c r="AF173" s="288"/>
      <c r="AG173" s="289"/>
      <c r="AH173" s="289"/>
      <c r="AI173" s="289"/>
      <c r="AJ173" s="289"/>
      <c r="AK173" s="289"/>
      <c r="AL173" s="289"/>
      <c r="AM173" s="289">
        <f>1*Y173</f>
        <v>0</v>
      </c>
      <c r="AN173" s="289"/>
      <c r="AO173" s="289"/>
      <c r="AP173" s="289"/>
      <c r="AQ173" s="289"/>
      <c r="AR173" s="289"/>
      <c r="AS173" s="289"/>
      <c r="AT173" s="289"/>
      <c r="AU173" s="289"/>
      <c r="AV173" s="289"/>
      <c r="AW173" s="291"/>
      <c r="AX173" s="289"/>
      <c r="AY173" s="289"/>
      <c r="AZ173" s="289"/>
      <c r="BA173" s="289"/>
      <c r="BB173" s="289"/>
      <c r="BC173" s="289"/>
      <c r="BD173" s="289"/>
      <c r="BE173" s="289">
        <f t="shared" si="83"/>
        <v>0</v>
      </c>
      <c r="BF173" s="289"/>
      <c r="BG173" s="289"/>
      <c r="BH173" s="289"/>
      <c r="BI173" s="289"/>
      <c r="BJ173" s="289"/>
      <c r="BK173" s="289"/>
      <c r="BL173" s="291"/>
      <c r="BM173" s="289"/>
      <c r="BN173" s="294"/>
      <c r="BO173" s="294"/>
      <c r="BP173" s="294"/>
      <c r="BQ173" s="289">
        <f t="shared" ref="BQ173:BQ174" si="84">1*Y173</f>
        <v>0</v>
      </c>
      <c r="BR173" s="294"/>
      <c r="BS173" s="294"/>
      <c r="BT173" s="124"/>
      <c r="BU173" s="124"/>
    </row>
    <row r="174" ht="30.0" customHeight="1">
      <c r="A174" s="125"/>
      <c r="B174" s="262" t="s">
        <v>437</v>
      </c>
      <c r="C174" s="263" t="s">
        <v>420</v>
      </c>
      <c r="D174" s="295" t="s">
        <v>438</v>
      </c>
      <c r="E174" s="64" t="s">
        <v>439</v>
      </c>
      <c r="F174" s="266">
        <v>1.0</v>
      </c>
      <c r="G174" s="267">
        <v>34.0</v>
      </c>
      <c r="H174" s="268"/>
      <c r="I174" s="269"/>
      <c r="J174" s="270"/>
      <c r="K174" s="455"/>
      <c r="L174" s="249"/>
      <c r="M174" s="272"/>
      <c r="N174" s="456"/>
      <c r="O174" s="274"/>
      <c r="P174" s="457"/>
      <c r="Q174" s="458"/>
      <c r="R174" s="459"/>
      <c r="S174" s="278"/>
      <c r="T174" s="279"/>
      <c r="U174" s="280"/>
      <c r="V174" s="460"/>
      <c r="W174" s="461"/>
      <c r="X174" s="360"/>
      <c r="Y174" s="283">
        <f t="shared" si="77"/>
        <v>0</v>
      </c>
      <c r="Z174" s="283">
        <f t="shared" si="78"/>
        <v>0</v>
      </c>
      <c r="AA174" s="284">
        <f t="shared" si="79"/>
        <v>0</v>
      </c>
      <c r="AB174" s="238"/>
      <c r="AC174" s="361">
        <v>1.8</v>
      </c>
      <c r="AD174" s="286">
        <f t="shared" si="80"/>
        <v>0</v>
      </c>
      <c r="AE174" s="287">
        <f t="shared" si="81"/>
        <v>0</v>
      </c>
      <c r="AF174" s="288"/>
      <c r="AG174" s="289"/>
      <c r="AH174" s="289"/>
      <c r="AI174" s="289"/>
      <c r="AJ174" s="289">
        <f>1*Y174</f>
        <v>0</v>
      </c>
      <c r="AK174" s="289"/>
      <c r="AL174" s="289"/>
      <c r="AM174" s="289"/>
      <c r="AN174" s="289"/>
      <c r="AO174" s="289"/>
      <c r="AP174" s="289"/>
      <c r="AQ174" s="289"/>
      <c r="AR174" s="289"/>
      <c r="AS174" s="289"/>
      <c r="AT174" s="289"/>
      <c r="AU174" s="289"/>
      <c r="AV174" s="289"/>
      <c r="AW174" s="291"/>
      <c r="AX174" s="289"/>
      <c r="AY174" s="289"/>
      <c r="AZ174" s="289"/>
      <c r="BA174" s="289"/>
      <c r="BB174" s="289"/>
      <c r="BC174" s="289"/>
      <c r="BD174" s="289"/>
      <c r="BE174" s="289">
        <f>1*Y174</f>
        <v>0</v>
      </c>
      <c r="BF174" s="289"/>
      <c r="BG174" s="289"/>
      <c r="BH174" s="289"/>
      <c r="BI174" s="289"/>
      <c r="BJ174" s="289"/>
      <c r="BK174" s="289"/>
      <c r="BL174" s="291"/>
      <c r="BM174" s="289"/>
      <c r="BN174" s="294"/>
      <c r="BO174" s="294"/>
      <c r="BP174" s="294"/>
      <c r="BQ174" s="289">
        <f t="shared" si="84"/>
        <v>0</v>
      </c>
      <c r="BR174" s="294"/>
      <c r="BS174" s="294"/>
      <c r="BT174" s="124"/>
      <c r="BU174" s="124"/>
    </row>
    <row r="175" ht="30.0" customHeight="1">
      <c r="A175" s="125">
        <v>1.0</v>
      </c>
      <c r="B175" s="262" t="s">
        <v>440</v>
      </c>
      <c r="C175" s="263" t="s">
        <v>420</v>
      </c>
      <c r="D175" s="295" t="s">
        <v>441</v>
      </c>
      <c r="E175" s="64" t="s">
        <v>442</v>
      </c>
      <c r="F175" s="266">
        <v>5.0</v>
      </c>
      <c r="G175" s="267">
        <v>21.0</v>
      </c>
      <c r="H175" s="268"/>
      <c r="I175" s="269"/>
      <c r="J175" s="270"/>
      <c r="K175" s="455"/>
      <c r="L175" s="249"/>
      <c r="M175" s="272"/>
      <c r="N175" s="456"/>
      <c r="O175" s="274"/>
      <c r="P175" s="457"/>
      <c r="Q175" s="458"/>
      <c r="R175" s="459"/>
      <c r="S175" s="278"/>
      <c r="T175" s="279"/>
      <c r="U175" s="280"/>
      <c r="V175" s="460"/>
      <c r="W175" s="461"/>
      <c r="X175" s="360"/>
      <c r="Y175" s="283">
        <f t="shared" si="77"/>
        <v>0</v>
      </c>
      <c r="Z175" s="283">
        <f t="shared" si="78"/>
        <v>0</v>
      </c>
      <c r="AA175" s="284">
        <f t="shared" si="79"/>
        <v>0</v>
      </c>
      <c r="AB175" s="238"/>
      <c r="AC175" s="361">
        <v>0.8</v>
      </c>
      <c r="AD175" s="286">
        <f t="shared" si="80"/>
        <v>0</v>
      </c>
      <c r="AE175" s="287">
        <f t="shared" si="81"/>
        <v>0</v>
      </c>
      <c r="AF175" s="288"/>
      <c r="AG175" s="289"/>
      <c r="AH175" s="289"/>
      <c r="AI175" s="289"/>
      <c r="AJ175" s="289"/>
      <c r="AK175" s="289"/>
      <c r="AL175" s="289"/>
      <c r="AM175" s="289"/>
      <c r="AN175" s="289"/>
      <c r="AO175" s="289"/>
      <c r="AP175" s="289"/>
      <c r="AQ175" s="289"/>
      <c r="AR175" s="289"/>
      <c r="AS175" s="289"/>
      <c r="AT175" s="289"/>
      <c r="AU175" s="289"/>
      <c r="AV175" s="289"/>
      <c r="AW175" s="291"/>
      <c r="AX175" s="289"/>
      <c r="AY175" s="289"/>
      <c r="AZ175" s="289"/>
      <c r="BA175" s="289">
        <f>3*Y175</f>
        <v>0</v>
      </c>
      <c r="BB175" s="289"/>
      <c r="BC175" s="289">
        <f>7*Y175</f>
        <v>0</v>
      </c>
      <c r="BD175" s="289"/>
      <c r="BE175" s="289"/>
      <c r="BF175" s="289"/>
      <c r="BG175" s="289"/>
      <c r="BH175" s="289"/>
      <c r="BI175" s="289"/>
      <c r="BJ175" s="289"/>
      <c r="BK175" s="289"/>
      <c r="BL175" s="291"/>
      <c r="BM175" s="289">
        <f>5*Y175</f>
        <v>0</v>
      </c>
      <c r="BN175" s="294"/>
      <c r="BO175" s="294"/>
      <c r="BP175" s="294"/>
      <c r="BQ175" s="294"/>
      <c r="BR175" s="294"/>
      <c r="BS175" s="294"/>
      <c r="BT175" s="124"/>
      <c r="BU175" s="124"/>
    </row>
    <row r="176" ht="30.0" customHeight="1">
      <c r="A176" s="125"/>
      <c r="B176" s="262" t="s">
        <v>443</v>
      </c>
      <c r="C176" s="263" t="s">
        <v>420</v>
      </c>
      <c r="D176" s="295" t="s">
        <v>444</v>
      </c>
      <c r="E176" s="64" t="s">
        <v>445</v>
      </c>
      <c r="F176" s="266">
        <v>10.0</v>
      </c>
      <c r="G176" s="267">
        <v>130.1</v>
      </c>
      <c r="H176" s="268"/>
      <c r="I176" s="269"/>
      <c r="J176" s="270"/>
      <c r="K176" s="455"/>
      <c r="L176" s="249"/>
      <c r="M176" s="272"/>
      <c r="N176" s="456"/>
      <c r="O176" s="274"/>
      <c r="P176" s="457"/>
      <c r="Q176" s="458"/>
      <c r="R176" s="459"/>
      <c r="S176" s="278"/>
      <c r="T176" s="279"/>
      <c r="U176" s="280"/>
      <c r="V176" s="460"/>
      <c r="W176" s="461"/>
      <c r="X176" s="360"/>
      <c r="Y176" s="283">
        <f t="shared" si="77"/>
        <v>0</v>
      </c>
      <c r="Z176" s="283">
        <f t="shared" si="78"/>
        <v>0</v>
      </c>
      <c r="AA176" s="284">
        <f t="shared" si="79"/>
        <v>0</v>
      </c>
      <c r="AB176" s="238"/>
      <c r="AC176" s="361">
        <v>7.4</v>
      </c>
      <c r="AD176" s="286">
        <f t="shared" si="80"/>
        <v>0</v>
      </c>
      <c r="AE176" s="287">
        <f t="shared" si="81"/>
        <v>0</v>
      </c>
      <c r="AF176" s="288"/>
      <c r="AG176" s="289"/>
      <c r="AH176" s="289"/>
      <c r="AI176" s="289"/>
      <c r="AJ176" s="289">
        <f>2*Y176</f>
        <v>0</v>
      </c>
      <c r="AK176" s="289">
        <f>3*Y176</f>
        <v>0</v>
      </c>
      <c r="AL176" s="289">
        <f>3*Y176</f>
        <v>0</v>
      </c>
      <c r="AM176" s="289">
        <f t="shared" ref="AM176:AM177" si="85">2*Y176</f>
        <v>0</v>
      </c>
      <c r="AN176" s="289"/>
      <c r="AO176" s="289"/>
      <c r="AP176" s="289"/>
      <c r="AQ176" s="289"/>
      <c r="AR176" s="289"/>
      <c r="AS176" s="289"/>
      <c r="AT176" s="289"/>
      <c r="AU176" s="289"/>
      <c r="AV176" s="289"/>
      <c r="AW176" s="291"/>
      <c r="AX176" s="289"/>
      <c r="AY176" s="289"/>
      <c r="AZ176" s="289"/>
      <c r="BA176" s="289"/>
      <c r="BB176" s="289"/>
      <c r="BC176" s="289">
        <f>9*Y176</f>
        <v>0</v>
      </c>
      <c r="BD176" s="289"/>
      <c r="BE176" s="289">
        <f>1*Y176</f>
        <v>0</v>
      </c>
      <c r="BF176" s="289"/>
      <c r="BG176" s="289"/>
      <c r="BH176" s="289"/>
      <c r="BI176" s="289"/>
      <c r="BJ176" s="289"/>
      <c r="BK176" s="289"/>
      <c r="BL176" s="291"/>
      <c r="BM176" s="289"/>
      <c r="BN176" s="294"/>
      <c r="BO176" s="289">
        <f>10*Y176</f>
        <v>0</v>
      </c>
      <c r="BP176" s="294"/>
      <c r="BQ176" s="294"/>
      <c r="BR176" s="294"/>
      <c r="BS176" s="294"/>
      <c r="BT176" s="124"/>
      <c r="BU176" s="124"/>
    </row>
    <row r="177" ht="30.0" customHeight="1">
      <c r="A177" s="125"/>
      <c r="B177" s="262" t="s">
        <v>446</v>
      </c>
      <c r="C177" s="263" t="s">
        <v>420</v>
      </c>
      <c r="D177" s="264" t="s">
        <v>447</v>
      </c>
      <c r="E177" s="64" t="s">
        <v>448</v>
      </c>
      <c r="F177" s="266">
        <v>5.0</v>
      </c>
      <c r="G177" s="267">
        <v>142.6</v>
      </c>
      <c r="H177" s="268"/>
      <c r="I177" s="269"/>
      <c r="J177" s="270"/>
      <c r="K177" s="455"/>
      <c r="L177" s="249"/>
      <c r="M177" s="272"/>
      <c r="N177" s="456"/>
      <c r="O177" s="274"/>
      <c r="P177" s="457"/>
      <c r="Q177" s="458"/>
      <c r="R177" s="459"/>
      <c r="S177" s="278"/>
      <c r="T177" s="279"/>
      <c r="U177" s="280"/>
      <c r="V177" s="460"/>
      <c r="W177" s="461"/>
      <c r="X177" s="360"/>
      <c r="Y177" s="283">
        <f t="shared" si="77"/>
        <v>0</v>
      </c>
      <c r="Z177" s="283">
        <f t="shared" si="78"/>
        <v>0</v>
      </c>
      <c r="AA177" s="284">
        <f t="shared" si="79"/>
        <v>0</v>
      </c>
      <c r="AB177" s="238">
        <v>6.0</v>
      </c>
      <c r="AC177" s="361">
        <v>6.0</v>
      </c>
      <c r="AD177" s="286">
        <f t="shared" si="80"/>
        <v>0</v>
      </c>
      <c r="AE177" s="287">
        <f t="shared" si="81"/>
        <v>0</v>
      </c>
      <c r="AF177" s="288"/>
      <c r="AG177" s="289"/>
      <c r="AH177" s="289"/>
      <c r="AI177" s="289"/>
      <c r="AJ177" s="289"/>
      <c r="AK177" s="289"/>
      <c r="AL177" s="289">
        <f>1*Y177</f>
        <v>0</v>
      </c>
      <c r="AM177" s="289">
        <f t="shared" si="85"/>
        <v>0</v>
      </c>
      <c r="AN177" s="289">
        <f>1*Y177</f>
        <v>0</v>
      </c>
      <c r="AO177" s="289"/>
      <c r="AP177" s="289">
        <f>1*Y177</f>
        <v>0</v>
      </c>
      <c r="AQ177" s="289"/>
      <c r="AR177" s="289"/>
      <c r="AS177" s="289"/>
      <c r="AT177" s="289"/>
      <c r="AU177" s="289"/>
      <c r="AV177" s="289"/>
      <c r="AW177" s="291"/>
      <c r="AX177" s="289"/>
      <c r="AY177" s="289"/>
      <c r="AZ177" s="289"/>
      <c r="BA177" s="289">
        <f>1*Y177</f>
        <v>0</v>
      </c>
      <c r="BB177" s="289"/>
      <c r="BC177" s="289">
        <f>19*Y177</f>
        <v>0</v>
      </c>
      <c r="BD177" s="289"/>
      <c r="BE177" s="289"/>
      <c r="BF177" s="289"/>
      <c r="BG177" s="289"/>
      <c r="BH177" s="289"/>
      <c r="BI177" s="289"/>
      <c r="BJ177" s="289"/>
      <c r="BK177" s="289"/>
      <c r="BL177" s="291"/>
      <c r="BM177" s="289"/>
      <c r="BN177" s="294"/>
      <c r="BO177" s="294"/>
      <c r="BP177" s="289">
        <f t="shared" ref="BP177:BP178" si="86">5*Y177</f>
        <v>0</v>
      </c>
      <c r="BQ177" s="294"/>
      <c r="BR177" s="294"/>
      <c r="BS177" s="294"/>
      <c r="BT177" s="124"/>
      <c r="BU177" s="124"/>
    </row>
    <row r="178" ht="30.0" customHeight="1">
      <c r="A178" s="125"/>
      <c r="B178" s="262" t="s">
        <v>449</v>
      </c>
      <c r="C178" s="263" t="s">
        <v>420</v>
      </c>
      <c r="D178" s="295" t="s">
        <v>450</v>
      </c>
      <c r="E178" s="64" t="s">
        <v>451</v>
      </c>
      <c r="F178" s="266">
        <v>5.0</v>
      </c>
      <c r="G178" s="267">
        <v>84.0</v>
      </c>
      <c r="H178" s="268"/>
      <c r="I178" s="269"/>
      <c r="J178" s="270"/>
      <c r="K178" s="455"/>
      <c r="L178" s="249"/>
      <c r="M178" s="272"/>
      <c r="N178" s="456"/>
      <c r="O178" s="274"/>
      <c r="P178" s="457"/>
      <c r="Q178" s="458"/>
      <c r="R178" s="459"/>
      <c r="S178" s="278"/>
      <c r="T178" s="279"/>
      <c r="U178" s="280"/>
      <c r="V178" s="460"/>
      <c r="W178" s="461"/>
      <c r="X178" s="360"/>
      <c r="Y178" s="283">
        <f t="shared" si="77"/>
        <v>0</v>
      </c>
      <c r="Z178" s="283">
        <f t="shared" si="78"/>
        <v>0</v>
      </c>
      <c r="AA178" s="284">
        <f t="shared" si="79"/>
        <v>0</v>
      </c>
      <c r="AB178" s="238"/>
      <c r="AC178" s="361">
        <v>4.7</v>
      </c>
      <c r="AD178" s="286">
        <f t="shared" si="80"/>
        <v>0</v>
      </c>
      <c r="AE178" s="287">
        <f t="shared" si="81"/>
        <v>0</v>
      </c>
      <c r="AF178" s="288"/>
      <c r="AG178" s="289"/>
      <c r="AH178" s="289"/>
      <c r="AI178" s="289"/>
      <c r="AJ178" s="289"/>
      <c r="AK178" s="289"/>
      <c r="AL178" s="289">
        <f>2*Y178</f>
        <v>0</v>
      </c>
      <c r="AM178" s="289"/>
      <c r="AN178" s="289">
        <f>3*Y178</f>
        <v>0</v>
      </c>
      <c r="AO178" s="289"/>
      <c r="AP178" s="289"/>
      <c r="AQ178" s="289"/>
      <c r="AR178" s="289"/>
      <c r="AS178" s="289"/>
      <c r="AT178" s="289"/>
      <c r="AU178" s="289"/>
      <c r="AV178" s="289"/>
      <c r="AW178" s="291"/>
      <c r="AX178" s="289"/>
      <c r="AY178" s="289"/>
      <c r="AZ178" s="289"/>
      <c r="BA178" s="289"/>
      <c r="BB178" s="289"/>
      <c r="BC178" s="289">
        <f>1*Y178</f>
        <v>0</v>
      </c>
      <c r="BD178" s="289"/>
      <c r="BE178" s="289">
        <f>3*Y178</f>
        <v>0</v>
      </c>
      <c r="BF178" s="289"/>
      <c r="BG178" s="289"/>
      <c r="BH178" s="289"/>
      <c r="BI178" s="289">
        <f>1*Y178</f>
        <v>0</v>
      </c>
      <c r="BJ178" s="289"/>
      <c r="BK178" s="289"/>
      <c r="BL178" s="291"/>
      <c r="BM178" s="289"/>
      <c r="BN178" s="294"/>
      <c r="BO178" s="294"/>
      <c r="BP178" s="289">
        <f t="shared" si="86"/>
        <v>0</v>
      </c>
      <c r="BQ178" s="294"/>
      <c r="BR178" s="294"/>
      <c r="BS178" s="294"/>
      <c r="BT178" s="124"/>
      <c r="BU178" s="124"/>
    </row>
    <row r="179" ht="30.0" customHeight="1">
      <c r="A179" s="125"/>
      <c r="B179" s="262" t="s">
        <v>452</v>
      </c>
      <c r="C179" s="263" t="s">
        <v>420</v>
      </c>
      <c r="D179" s="295" t="s">
        <v>453</v>
      </c>
      <c r="E179" s="252" t="s">
        <v>454</v>
      </c>
      <c r="F179" s="266">
        <v>5.0</v>
      </c>
      <c r="G179" s="267">
        <v>142.8</v>
      </c>
      <c r="H179" s="268"/>
      <c r="I179" s="269"/>
      <c r="J179" s="270"/>
      <c r="K179" s="455"/>
      <c r="L179" s="249"/>
      <c r="M179" s="272"/>
      <c r="N179" s="456"/>
      <c r="O179" s="274"/>
      <c r="P179" s="457"/>
      <c r="Q179" s="458"/>
      <c r="R179" s="459"/>
      <c r="S179" s="278"/>
      <c r="T179" s="279"/>
      <c r="U179" s="280"/>
      <c r="V179" s="460"/>
      <c r="W179" s="461"/>
      <c r="X179" s="360"/>
      <c r="Y179" s="283">
        <f t="shared" si="77"/>
        <v>0</v>
      </c>
      <c r="Z179" s="283">
        <f t="shared" si="78"/>
        <v>0</v>
      </c>
      <c r="AA179" s="284">
        <f t="shared" si="79"/>
        <v>0</v>
      </c>
      <c r="AB179" s="238"/>
      <c r="AC179" s="361">
        <v>9.5</v>
      </c>
      <c r="AD179" s="286">
        <f t="shared" si="80"/>
        <v>0</v>
      </c>
      <c r="AE179" s="287">
        <f t="shared" si="81"/>
        <v>0</v>
      </c>
      <c r="AF179" s="288"/>
      <c r="AG179" s="289"/>
      <c r="AH179" s="289"/>
      <c r="AI179" s="289"/>
      <c r="AJ179" s="289"/>
      <c r="AK179" s="289"/>
      <c r="AL179" s="289">
        <f t="shared" ref="AL179:AL180" si="87">1*Y179</f>
        <v>0</v>
      </c>
      <c r="AM179" s="289"/>
      <c r="AN179" s="289"/>
      <c r="AO179" s="289"/>
      <c r="AP179" s="289">
        <f>4*Y179</f>
        <v>0</v>
      </c>
      <c r="AQ179" s="289"/>
      <c r="AR179" s="289"/>
      <c r="AS179" s="289"/>
      <c r="AT179" s="289"/>
      <c r="AU179" s="289"/>
      <c r="AV179" s="289"/>
      <c r="AW179" s="291"/>
      <c r="AX179" s="289"/>
      <c r="AY179" s="289"/>
      <c r="AZ179" s="289"/>
      <c r="BA179" s="289"/>
      <c r="BB179" s="289"/>
      <c r="BC179" s="289">
        <f>6*Y179</f>
        <v>0</v>
      </c>
      <c r="BD179" s="289"/>
      <c r="BE179" s="289">
        <f>12*Y179</f>
        <v>0</v>
      </c>
      <c r="BF179" s="289"/>
      <c r="BG179" s="289">
        <f>2*Y179</f>
        <v>0</v>
      </c>
      <c r="BH179" s="289"/>
      <c r="BI179" s="289"/>
      <c r="BJ179" s="289"/>
      <c r="BK179" s="289"/>
      <c r="BL179" s="291"/>
      <c r="BM179" s="289"/>
      <c r="BN179" s="294"/>
      <c r="BO179" s="294"/>
      <c r="BP179" s="294"/>
      <c r="BQ179" s="289">
        <f>5*Y179</f>
        <v>0</v>
      </c>
      <c r="BR179" s="294"/>
      <c r="BS179" s="294"/>
      <c r="BT179" s="124"/>
      <c r="BU179" s="124"/>
    </row>
    <row r="180" ht="30.0" customHeight="1">
      <c r="A180" s="125"/>
      <c r="B180" s="262" t="s">
        <v>455</v>
      </c>
      <c r="C180" s="263" t="s">
        <v>420</v>
      </c>
      <c r="D180" s="295" t="s">
        <v>456</v>
      </c>
      <c r="E180" s="252" t="s">
        <v>457</v>
      </c>
      <c r="F180" s="266">
        <v>2.0</v>
      </c>
      <c r="G180" s="267">
        <v>81.0</v>
      </c>
      <c r="H180" s="268"/>
      <c r="I180" s="269"/>
      <c r="J180" s="270"/>
      <c r="K180" s="455"/>
      <c r="L180" s="249"/>
      <c r="M180" s="272"/>
      <c r="N180" s="456"/>
      <c r="O180" s="274"/>
      <c r="P180" s="457"/>
      <c r="Q180" s="458"/>
      <c r="R180" s="459"/>
      <c r="S180" s="278"/>
      <c r="T180" s="279"/>
      <c r="U180" s="280"/>
      <c r="V180" s="460"/>
      <c r="W180" s="461"/>
      <c r="X180" s="360"/>
      <c r="Y180" s="283">
        <f t="shared" si="77"/>
        <v>0</v>
      </c>
      <c r="Z180" s="283">
        <f t="shared" si="78"/>
        <v>0</v>
      </c>
      <c r="AA180" s="284">
        <f t="shared" si="79"/>
        <v>0</v>
      </c>
      <c r="AB180" s="238"/>
      <c r="AC180" s="361">
        <v>5.0</v>
      </c>
      <c r="AD180" s="286">
        <f t="shared" si="80"/>
        <v>0</v>
      </c>
      <c r="AE180" s="287">
        <f t="shared" si="81"/>
        <v>0</v>
      </c>
      <c r="AF180" s="288"/>
      <c r="AG180" s="289"/>
      <c r="AH180" s="289"/>
      <c r="AI180" s="289"/>
      <c r="AJ180" s="289"/>
      <c r="AK180" s="289"/>
      <c r="AL180" s="289">
        <f t="shared" si="87"/>
        <v>0</v>
      </c>
      <c r="AM180" s="289"/>
      <c r="AN180" s="289">
        <f>1*Y180</f>
        <v>0</v>
      </c>
      <c r="AO180" s="289"/>
      <c r="AP180" s="289"/>
      <c r="AQ180" s="289"/>
      <c r="AR180" s="289"/>
      <c r="AS180" s="289"/>
      <c r="AT180" s="289"/>
      <c r="AU180" s="289"/>
      <c r="AV180" s="289"/>
      <c r="AW180" s="291"/>
      <c r="AX180" s="289"/>
      <c r="AY180" s="289"/>
      <c r="AZ180" s="289"/>
      <c r="BA180" s="289"/>
      <c r="BB180" s="289"/>
      <c r="BC180" s="289"/>
      <c r="BD180" s="289"/>
      <c r="BE180" s="289">
        <f t="shared" ref="BE180:BE181" si="88">2*Y180</f>
        <v>0</v>
      </c>
      <c r="BF180" s="289"/>
      <c r="BG180" s="289"/>
      <c r="BH180" s="289"/>
      <c r="BI180" s="289"/>
      <c r="BJ180" s="289"/>
      <c r="BK180" s="289"/>
      <c r="BL180" s="291"/>
      <c r="BM180" s="289"/>
      <c r="BN180" s="294"/>
      <c r="BO180" s="294"/>
      <c r="BP180" s="294"/>
      <c r="BQ180" s="294"/>
      <c r="BR180" s="289">
        <f>2*Y180</f>
        <v>0</v>
      </c>
      <c r="BS180" s="294"/>
      <c r="BT180" s="124"/>
      <c r="BU180" s="124"/>
    </row>
    <row r="181" ht="30.0" customHeight="1">
      <c r="A181" s="125"/>
      <c r="B181" s="262" t="s">
        <v>458</v>
      </c>
      <c r="C181" s="263" t="s">
        <v>420</v>
      </c>
      <c r="D181" s="295" t="s">
        <v>459</v>
      </c>
      <c r="E181" s="64" t="s">
        <v>460</v>
      </c>
      <c r="F181" s="266">
        <v>10.0</v>
      </c>
      <c r="G181" s="267">
        <v>98.0</v>
      </c>
      <c r="H181" s="268"/>
      <c r="I181" s="269"/>
      <c r="J181" s="270"/>
      <c r="K181" s="455"/>
      <c r="L181" s="249"/>
      <c r="M181" s="272"/>
      <c r="N181" s="456"/>
      <c r="O181" s="274"/>
      <c r="P181" s="457"/>
      <c r="Q181" s="458"/>
      <c r="R181" s="459"/>
      <c r="S181" s="278"/>
      <c r="T181" s="279"/>
      <c r="U181" s="280"/>
      <c r="V181" s="460"/>
      <c r="W181" s="461"/>
      <c r="X181" s="360"/>
      <c r="Y181" s="283">
        <f t="shared" si="77"/>
        <v>0</v>
      </c>
      <c r="Z181" s="283">
        <f t="shared" si="78"/>
        <v>0</v>
      </c>
      <c r="AA181" s="284">
        <f t="shared" si="79"/>
        <v>0</v>
      </c>
      <c r="AB181" s="238"/>
      <c r="AC181" s="361">
        <v>5.7</v>
      </c>
      <c r="AD181" s="286">
        <f t="shared" si="80"/>
        <v>0</v>
      </c>
      <c r="AE181" s="287">
        <f t="shared" si="81"/>
        <v>0</v>
      </c>
      <c r="AF181" s="288"/>
      <c r="AG181" s="289"/>
      <c r="AH181" s="289"/>
      <c r="AI181" s="289"/>
      <c r="AJ181" s="289"/>
      <c r="AK181" s="289"/>
      <c r="AL181" s="289"/>
      <c r="AM181" s="289"/>
      <c r="AN181" s="289"/>
      <c r="AO181" s="289"/>
      <c r="AP181" s="289"/>
      <c r="AQ181" s="289"/>
      <c r="AR181" s="289"/>
      <c r="AS181" s="289"/>
      <c r="AT181" s="289"/>
      <c r="AU181" s="289"/>
      <c r="AV181" s="289"/>
      <c r="AW181" s="291"/>
      <c r="AX181" s="289"/>
      <c r="AY181" s="289"/>
      <c r="AZ181" s="289"/>
      <c r="BA181" s="289">
        <f>5*Y181</f>
        <v>0</v>
      </c>
      <c r="BB181" s="289"/>
      <c r="BC181" s="289">
        <f>33*Y181</f>
        <v>0</v>
      </c>
      <c r="BD181" s="289"/>
      <c r="BE181" s="289">
        <f t="shared" si="88"/>
        <v>0</v>
      </c>
      <c r="BF181" s="289"/>
      <c r="BG181" s="289"/>
      <c r="BH181" s="289"/>
      <c r="BI181" s="289"/>
      <c r="BJ181" s="289"/>
      <c r="BK181" s="289"/>
      <c r="BL181" s="291"/>
      <c r="BM181" s="289"/>
      <c r="BN181" s="294"/>
      <c r="BO181" s="289">
        <f t="shared" ref="BO181:BO182" si="89">10*Y181</f>
        <v>0</v>
      </c>
      <c r="BP181" s="294"/>
      <c r="BQ181" s="294"/>
      <c r="BR181" s="294"/>
      <c r="BS181" s="294"/>
      <c r="BT181" s="124"/>
      <c r="BU181" s="124"/>
    </row>
    <row r="182" ht="30.0" customHeight="1">
      <c r="A182" s="125"/>
      <c r="B182" s="262" t="s">
        <v>461</v>
      </c>
      <c r="C182" s="263" t="s">
        <v>420</v>
      </c>
      <c r="D182" s="295" t="s">
        <v>462</v>
      </c>
      <c r="E182" s="263"/>
      <c r="F182" s="266">
        <v>10.0</v>
      </c>
      <c r="G182" s="267">
        <v>127.0</v>
      </c>
      <c r="H182" s="268"/>
      <c r="I182" s="269"/>
      <c r="J182" s="270"/>
      <c r="K182" s="455"/>
      <c r="L182" s="249"/>
      <c r="M182" s="272"/>
      <c r="N182" s="456"/>
      <c r="O182" s="274"/>
      <c r="P182" s="457"/>
      <c r="Q182" s="458"/>
      <c r="R182" s="459"/>
      <c r="S182" s="278"/>
      <c r="T182" s="279"/>
      <c r="U182" s="280"/>
      <c r="V182" s="460"/>
      <c r="W182" s="461"/>
      <c r="X182" s="360"/>
      <c r="Y182" s="283">
        <f t="shared" si="77"/>
        <v>0</v>
      </c>
      <c r="Z182" s="283">
        <f t="shared" si="78"/>
        <v>0</v>
      </c>
      <c r="AA182" s="284">
        <f t="shared" si="79"/>
        <v>0</v>
      </c>
      <c r="AB182" s="238"/>
      <c r="AC182" s="361">
        <v>7.0</v>
      </c>
      <c r="AD182" s="286">
        <f t="shared" si="80"/>
        <v>0</v>
      </c>
      <c r="AE182" s="287">
        <f t="shared" si="81"/>
        <v>0</v>
      </c>
      <c r="AF182" s="288"/>
      <c r="AG182" s="289"/>
      <c r="AH182" s="289"/>
      <c r="AI182" s="289">
        <f>2*Y182</f>
        <v>0</v>
      </c>
      <c r="AJ182" s="289">
        <f>4*Y182</f>
        <v>0</v>
      </c>
      <c r="AK182" s="289">
        <f>4*Y182</f>
        <v>0</v>
      </c>
      <c r="AL182" s="289"/>
      <c r="AM182" s="289"/>
      <c r="AN182" s="289"/>
      <c r="AO182" s="289"/>
      <c r="AP182" s="289"/>
      <c r="AQ182" s="289"/>
      <c r="AR182" s="289"/>
      <c r="AS182" s="289"/>
      <c r="AT182" s="289"/>
      <c r="AU182" s="289"/>
      <c r="AV182" s="289"/>
      <c r="AW182" s="291"/>
      <c r="AX182" s="289"/>
      <c r="AY182" s="289"/>
      <c r="AZ182" s="289"/>
      <c r="BA182" s="289"/>
      <c r="BB182" s="289"/>
      <c r="BC182" s="289">
        <f>4*Y182</f>
        <v>0</v>
      </c>
      <c r="BD182" s="289"/>
      <c r="BE182" s="289">
        <f>6*Y182</f>
        <v>0</v>
      </c>
      <c r="BF182" s="289"/>
      <c r="BG182" s="289"/>
      <c r="BH182" s="289"/>
      <c r="BI182" s="289"/>
      <c r="BJ182" s="289"/>
      <c r="BK182" s="289"/>
      <c r="BL182" s="291"/>
      <c r="BM182" s="289"/>
      <c r="BN182" s="294"/>
      <c r="BO182" s="289">
        <f t="shared" si="89"/>
        <v>0</v>
      </c>
      <c r="BP182" s="294"/>
      <c r="BQ182" s="294"/>
      <c r="BR182" s="294"/>
      <c r="BS182" s="294"/>
      <c r="BT182" s="124"/>
      <c r="BU182" s="124"/>
    </row>
    <row r="183" ht="30.0" customHeight="1">
      <c r="A183" s="125"/>
      <c r="B183" s="262" t="s">
        <v>463</v>
      </c>
      <c r="C183" s="263" t="s">
        <v>420</v>
      </c>
      <c r="D183" s="295" t="s">
        <v>464</v>
      </c>
      <c r="E183" s="64" t="s">
        <v>465</v>
      </c>
      <c r="F183" s="266">
        <v>6.0</v>
      </c>
      <c r="G183" s="267">
        <v>94.0</v>
      </c>
      <c r="H183" s="268"/>
      <c r="I183" s="269"/>
      <c r="J183" s="270"/>
      <c r="K183" s="455"/>
      <c r="L183" s="249"/>
      <c r="M183" s="272"/>
      <c r="N183" s="456"/>
      <c r="O183" s="274"/>
      <c r="P183" s="457"/>
      <c r="Q183" s="458"/>
      <c r="R183" s="459"/>
      <c r="S183" s="278"/>
      <c r="T183" s="279"/>
      <c r="U183" s="280"/>
      <c r="V183" s="460"/>
      <c r="W183" s="461"/>
      <c r="X183" s="360"/>
      <c r="Y183" s="283">
        <f t="shared" si="77"/>
        <v>0</v>
      </c>
      <c r="Z183" s="283">
        <f t="shared" si="78"/>
        <v>0</v>
      </c>
      <c r="AA183" s="284">
        <f t="shared" si="79"/>
        <v>0</v>
      </c>
      <c r="AB183" s="238"/>
      <c r="AC183" s="361">
        <v>3.4</v>
      </c>
      <c r="AD183" s="286">
        <f t="shared" si="80"/>
        <v>0</v>
      </c>
      <c r="AE183" s="287">
        <f t="shared" si="81"/>
        <v>0</v>
      </c>
      <c r="AF183" s="288"/>
      <c r="AG183" s="289"/>
      <c r="AH183" s="289"/>
      <c r="AI183" s="289">
        <f>3*Y183</f>
        <v>0</v>
      </c>
      <c r="AJ183" s="289">
        <f>3*Y183</f>
        <v>0</v>
      </c>
      <c r="AK183" s="289"/>
      <c r="AL183" s="289"/>
      <c r="AM183" s="289"/>
      <c r="AN183" s="289"/>
      <c r="AO183" s="289"/>
      <c r="AP183" s="289"/>
      <c r="AQ183" s="289"/>
      <c r="AR183" s="289"/>
      <c r="AS183" s="289"/>
      <c r="AT183" s="289"/>
      <c r="AU183" s="289"/>
      <c r="AV183" s="289"/>
      <c r="AW183" s="291"/>
      <c r="AX183" s="289"/>
      <c r="AY183" s="289"/>
      <c r="AZ183" s="289"/>
      <c r="BA183" s="289"/>
      <c r="BB183" s="289"/>
      <c r="BC183" s="289">
        <f>8*Y183</f>
        <v>0</v>
      </c>
      <c r="BD183" s="289"/>
      <c r="BE183" s="289">
        <f>17*Y183</f>
        <v>0</v>
      </c>
      <c r="BF183" s="289"/>
      <c r="BG183" s="289"/>
      <c r="BH183" s="289"/>
      <c r="BI183" s="289"/>
      <c r="BJ183" s="289"/>
      <c r="BK183" s="289"/>
      <c r="BL183" s="291"/>
      <c r="BM183" s="289"/>
      <c r="BN183" s="294"/>
      <c r="BO183" s="294"/>
      <c r="BP183" s="289">
        <f>6*Y183</f>
        <v>0</v>
      </c>
      <c r="BQ183" s="294"/>
      <c r="BR183" s="294"/>
      <c r="BS183" s="294"/>
      <c r="BT183" s="124"/>
      <c r="BU183" s="124"/>
    </row>
    <row r="184" ht="30.0" customHeight="1">
      <c r="A184" s="125"/>
      <c r="B184" s="262" t="s">
        <v>466</v>
      </c>
      <c r="C184" s="263" t="s">
        <v>420</v>
      </c>
      <c r="D184" s="295" t="s">
        <v>467</v>
      </c>
      <c r="E184" s="64" t="s">
        <v>468</v>
      </c>
      <c r="F184" s="266">
        <v>3.0</v>
      </c>
      <c r="G184" s="267">
        <v>65.0</v>
      </c>
      <c r="H184" s="268"/>
      <c r="I184" s="269"/>
      <c r="J184" s="270"/>
      <c r="K184" s="455"/>
      <c r="L184" s="249"/>
      <c r="M184" s="272"/>
      <c r="N184" s="456"/>
      <c r="O184" s="274"/>
      <c r="P184" s="457"/>
      <c r="Q184" s="458"/>
      <c r="R184" s="459"/>
      <c r="S184" s="278"/>
      <c r="T184" s="279"/>
      <c r="U184" s="280"/>
      <c r="V184" s="460"/>
      <c r="W184" s="461"/>
      <c r="X184" s="360"/>
      <c r="Y184" s="283">
        <f t="shared" si="77"/>
        <v>0</v>
      </c>
      <c r="Z184" s="283">
        <f t="shared" si="78"/>
        <v>0</v>
      </c>
      <c r="AA184" s="284">
        <f t="shared" si="79"/>
        <v>0</v>
      </c>
      <c r="AB184" s="238"/>
      <c r="AC184" s="361">
        <v>3.8</v>
      </c>
      <c r="AD184" s="286">
        <f t="shared" si="80"/>
        <v>0</v>
      </c>
      <c r="AE184" s="287">
        <f t="shared" si="81"/>
        <v>0</v>
      </c>
      <c r="AF184" s="288"/>
      <c r="AG184" s="289"/>
      <c r="AH184" s="289"/>
      <c r="AI184" s="289">
        <f t="shared" ref="AI184:AI185" si="90">1*Y184</f>
        <v>0</v>
      </c>
      <c r="AJ184" s="289">
        <f>2*Y184</f>
        <v>0</v>
      </c>
      <c r="AK184" s="289"/>
      <c r="AL184" s="289"/>
      <c r="AM184" s="289"/>
      <c r="AN184" s="289"/>
      <c r="AO184" s="289"/>
      <c r="AP184" s="289"/>
      <c r="AQ184" s="289"/>
      <c r="AR184" s="289"/>
      <c r="AS184" s="289"/>
      <c r="AT184" s="289"/>
      <c r="AU184" s="289"/>
      <c r="AV184" s="289"/>
      <c r="AW184" s="291"/>
      <c r="AX184" s="289"/>
      <c r="AY184" s="289"/>
      <c r="AZ184" s="289"/>
      <c r="BA184" s="289"/>
      <c r="BB184" s="289"/>
      <c r="BC184" s="289">
        <f>1*Y184</f>
        <v>0</v>
      </c>
      <c r="BD184" s="289"/>
      <c r="BE184" s="289">
        <f t="shared" ref="BE184:BE185" si="91">1*Y184</f>
        <v>0</v>
      </c>
      <c r="BF184" s="289"/>
      <c r="BG184" s="289">
        <f>1*Y184</f>
        <v>0</v>
      </c>
      <c r="BH184" s="289"/>
      <c r="BI184" s="289"/>
      <c r="BJ184" s="289"/>
      <c r="BK184" s="289"/>
      <c r="BL184" s="291"/>
      <c r="BM184" s="289"/>
      <c r="BN184" s="294"/>
      <c r="BO184" s="294"/>
      <c r="BP184" s="294"/>
      <c r="BQ184" s="289">
        <f>3*Y184</f>
        <v>0</v>
      </c>
      <c r="BR184" s="294"/>
      <c r="BS184" s="294"/>
      <c r="BT184" s="124"/>
      <c r="BU184" s="124"/>
    </row>
    <row r="185" ht="30.0" customHeight="1">
      <c r="A185" s="125"/>
      <c r="B185" s="262" t="s">
        <v>469</v>
      </c>
      <c r="C185" s="263" t="s">
        <v>420</v>
      </c>
      <c r="D185" s="295" t="s">
        <v>470</v>
      </c>
      <c r="E185" s="64" t="s">
        <v>471</v>
      </c>
      <c r="F185" s="266">
        <v>1.0</v>
      </c>
      <c r="G185" s="267">
        <v>31.0</v>
      </c>
      <c r="H185" s="268"/>
      <c r="I185" s="269"/>
      <c r="J185" s="270"/>
      <c r="K185" s="455"/>
      <c r="L185" s="249"/>
      <c r="M185" s="272"/>
      <c r="N185" s="456"/>
      <c r="O185" s="274"/>
      <c r="P185" s="457"/>
      <c r="Q185" s="458"/>
      <c r="R185" s="459"/>
      <c r="S185" s="278"/>
      <c r="T185" s="279"/>
      <c r="U185" s="280"/>
      <c r="V185" s="460"/>
      <c r="W185" s="461"/>
      <c r="X185" s="360"/>
      <c r="Y185" s="283">
        <f t="shared" si="77"/>
        <v>0</v>
      </c>
      <c r="Z185" s="283">
        <f t="shared" si="78"/>
        <v>0</v>
      </c>
      <c r="AA185" s="284">
        <f t="shared" si="79"/>
        <v>0</v>
      </c>
      <c r="AB185" s="260"/>
      <c r="AC185" s="361">
        <v>3.0</v>
      </c>
      <c r="AD185" s="286">
        <f t="shared" si="80"/>
        <v>0</v>
      </c>
      <c r="AE185" s="287">
        <f t="shared" si="81"/>
        <v>0</v>
      </c>
      <c r="AF185" s="288"/>
      <c r="AG185" s="289"/>
      <c r="AH185" s="289"/>
      <c r="AI185" s="289">
        <f t="shared" si="90"/>
        <v>0</v>
      </c>
      <c r="AJ185" s="289"/>
      <c r="AK185" s="289"/>
      <c r="AL185" s="289"/>
      <c r="AM185" s="289"/>
      <c r="AN185" s="289"/>
      <c r="AO185" s="289"/>
      <c r="AP185" s="289"/>
      <c r="AQ185" s="289"/>
      <c r="AR185" s="289"/>
      <c r="AS185" s="289"/>
      <c r="AT185" s="289"/>
      <c r="AU185" s="289"/>
      <c r="AV185" s="289"/>
      <c r="AW185" s="291"/>
      <c r="AX185" s="289"/>
      <c r="AY185" s="289"/>
      <c r="AZ185" s="289"/>
      <c r="BA185" s="289"/>
      <c r="BB185" s="289"/>
      <c r="BC185" s="289">
        <f>5*Y185</f>
        <v>0</v>
      </c>
      <c r="BD185" s="289"/>
      <c r="BE185" s="289">
        <f t="shared" si="91"/>
        <v>0</v>
      </c>
      <c r="BF185" s="289"/>
      <c r="BG185" s="289"/>
      <c r="BH185" s="289"/>
      <c r="BI185" s="289"/>
      <c r="BJ185" s="289"/>
      <c r="BK185" s="289"/>
      <c r="BL185" s="291"/>
      <c r="BM185" s="289"/>
      <c r="BN185" s="294"/>
      <c r="BO185" s="294"/>
      <c r="BP185" s="294"/>
      <c r="BQ185" s="289">
        <f>1*Y185</f>
        <v>0</v>
      </c>
      <c r="BR185" s="294"/>
      <c r="BS185" s="294"/>
      <c r="BT185" s="124"/>
      <c r="BU185" s="124"/>
    </row>
    <row r="186" ht="33.0" customHeight="1">
      <c r="A186" s="125">
        <v>1.0</v>
      </c>
      <c r="B186" s="262" t="s">
        <v>472</v>
      </c>
      <c r="C186" s="263" t="s">
        <v>420</v>
      </c>
      <c r="D186" s="295" t="s">
        <v>473</v>
      </c>
      <c r="E186" s="403"/>
      <c r="F186" s="266">
        <v>20.0</v>
      </c>
      <c r="G186" s="267">
        <v>80.0</v>
      </c>
      <c r="H186" s="268"/>
      <c r="I186" s="391"/>
      <c r="J186" s="392"/>
      <c r="K186" s="393"/>
      <c r="L186" s="249"/>
      <c r="M186" s="394"/>
      <c r="N186" s="464"/>
      <c r="O186" s="64"/>
      <c r="P186" s="465"/>
      <c r="Q186" s="466"/>
      <c r="R186" s="467"/>
      <c r="S186" s="395"/>
      <c r="T186" s="396"/>
      <c r="U186" s="397"/>
      <c r="V186" s="468"/>
      <c r="W186" s="469"/>
      <c r="X186" s="360"/>
      <c r="Y186" s="283">
        <f t="shared" si="77"/>
        <v>0</v>
      </c>
      <c r="Z186" s="283">
        <f t="shared" si="78"/>
        <v>0</v>
      </c>
      <c r="AA186" s="284">
        <f t="shared" si="79"/>
        <v>0</v>
      </c>
      <c r="AB186" s="224"/>
      <c r="AC186" s="361">
        <v>2.0</v>
      </c>
      <c r="AD186" s="286">
        <f t="shared" si="80"/>
        <v>0</v>
      </c>
      <c r="AE186" s="287">
        <f t="shared" si="81"/>
        <v>0</v>
      </c>
      <c r="AF186" s="288"/>
      <c r="AG186" s="289"/>
      <c r="AH186" s="289"/>
      <c r="AI186" s="289"/>
      <c r="AJ186" s="289"/>
      <c r="AK186" s="289"/>
      <c r="AL186" s="289"/>
      <c r="AM186" s="289"/>
      <c r="AN186" s="289"/>
      <c r="AO186" s="289"/>
      <c r="AP186" s="289"/>
      <c r="AQ186" s="289"/>
      <c r="AR186" s="289"/>
      <c r="AS186" s="289"/>
      <c r="AT186" s="289"/>
      <c r="AU186" s="289"/>
      <c r="AV186" s="289"/>
      <c r="AW186" s="291"/>
      <c r="AX186" s="289"/>
      <c r="AY186" s="289"/>
      <c r="AZ186" s="289"/>
      <c r="BA186" s="289"/>
      <c r="BB186" s="289">
        <f>32*Y186</f>
        <v>0</v>
      </c>
      <c r="BC186" s="289"/>
      <c r="BD186" s="289"/>
      <c r="BE186" s="289"/>
      <c r="BF186" s="289">
        <f>14*Y186</f>
        <v>0</v>
      </c>
      <c r="BG186" s="289"/>
      <c r="BH186" s="289"/>
      <c r="BI186" s="289"/>
      <c r="BJ186" s="289"/>
      <c r="BK186" s="289"/>
      <c r="BL186" s="291"/>
      <c r="BM186" s="289">
        <f>20*Y186</f>
        <v>0</v>
      </c>
      <c r="BN186" s="294"/>
      <c r="BO186" s="294"/>
      <c r="BP186" s="294"/>
      <c r="BQ186" s="294"/>
      <c r="BR186" s="294"/>
      <c r="BS186" s="294"/>
      <c r="BT186" s="124"/>
      <c r="BU186" s="124"/>
    </row>
    <row r="187" ht="30.0" customHeight="1">
      <c r="A187" s="125"/>
      <c r="B187" s="262" t="s">
        <v>474</v>
      </c>
      <c r="C187" s="263" t="s">
        <v>420</v>
      </c>
      <c r="D187" s="295" t="s">
        <v>475</v>
      </c>
      <c r="E187" s="64" t="s">
        <v>476</v>
      </c>
      <c r="F187" s="266">
        <v>10.0</v>
      </c>
      <c r="G187" s="267">
        <v>235.9</v>
      </c>
      <c r="H187" s="268"/>
      <c r="I187" s="269"/>
      <c r="J187" s="270"/>
      <c r="K187" s="470"/>
      <c r="L187" s="249"/>
      <c r="M187" s="394"/>
      <c r="N187" s="464"/>
      <c r="O187" s="64"/>
      <c r="P187" s="465"/>
      <c r="Q187" s="466"/>
      <c r="R187" s="467"/>
      <c r="S187" s="395"/>
      <c r="T187" s="396"/>
      <c r="U187" s="397"/>
      <c r="V187" s="468"/>
      <c r="W187" s="469"/>
      <c r="X187" s="282"/>
      <c r="Y187" s="283">
        <f t="shared" si="77"/>
        <v>0</v>
      </c>
      <c r="Z187" s="283">
        <f t="shared" si="78"/>
        <v>0</v>
      </c>
      <c r="AA187" s="284">
        <f t="shared" si="79"/>
        <v>0</v>
      </c>
      <c r="AB187" s="238"/>
      <c r="AC187" s="285">
        <v>13.8</v>
      </c>
      <c r="AD187" s="286">
        <f t="shared" si="80"/>
        <v>0</v>
      </c>
      <c r="AE187" s="287">
        <f t="shared" si="81"/>
        <v>0</v>
      </c>
      <c r="AF187" s="288"/>
      <c r="AG187" s="289"/>
      <c r="AH187" s="289"/>
      <c r="AI187" s="289">
        <f t="shared" ref="AI187:AI188" si="92">1*Y187</f>
        <v>0</v>
      </c>
      <c r="AJ187" s="289">
        <f>6*Y187</f>
        <v>0</v>
      </c>
      <c r="AK187" s="289">
        <f>2*Y187</f>
        <v>0</v>
      </c>
      <c r="AL187" s="289">
        <f>1*Y187</f>
        <v>0</v>
      </c>
      <c r="AM187" s="289"/>
      <c r="AN187" s="289"/>
      <c r="AO187" s="289"/>
      <c r="AP187" s="289"/>
      <c r="AQ187" s="289"/>
      <c r="AR187" s="289"/>
      <c r="AS187" s="289"/>
      <c r="AT187" s="289"/>
      <c r="AU187" s="289"/>
      <c r="AV187" s="289"/>
      <c r="AW187" s="291"/>
      <c r="AX187" s="289"/>
      <c r="AY187" s="289"/>
      <c r="AZ187" s="289"/>
      <c r="BA187" s="289"/>
      <c r="BB187" s="289"/>
      <c r="BC187" s="289">
        <f>50*Y187</f>
        <v>0</v>
      </c>
      <c r="BD187" s="289"/>
      <c r="BE187" s="289"/>
      <c r="BF187" s="289"/>
      <c r="BG187" s="289"/>
      <c r="BH187" s="289"/>
      <c r="BI187" s="289"/>
      <c r="BJ187" s="289"/>
      <c r="BK187" s="289"/>
      <c r="BL187" s="291"/>
      <c r="BM187" s="289"/>
      <c r="BN187" s="294"/>
      <c r="BO187" s="294"/>
      <c r="BP187" s="294"/>
      <c r="BQ187" s="289">
        <f>10*Y187</f>
        <v>0</v>
      </c>
      <c r="BR187" s="294"/>
      <c r="BS187" s="294"/>
      <c r="BT187" s="124"/>
      <c r="BU187" s="124"/>
    </row>
    <row r="188" ht="30.0" customHeight="1">
      <c r="A188" s="125"/>
      <c r="B188" s="262" t="s">
        <v>477</v>
      </c>
      <c r="C188" s="263" t="s">
        <v>420</v>
      </c>
      <c r="D188" s="295" t="s">
        <v>478</v>
      </c>
      <c r="E188" s="64" t="s">
        <v>479</v>
      </c>
      <c r="F188" s="266">
        <v>3.0</v>
      </c>
      <c r="G188" s="267">
        <v>114.0</v>
      </c>
      <c r="H188" s="268"/>
      <c r="I188" s="269"/>
      <c r="J188" s="270"/>
      <c r="K188" s="470"/>
      <c r="L188" s="249"/>
      <c r="M188" s="272"/>
      <c r="N188" s="464"/>
      <c r="O188" s="64"/>
      <c r="P188" s="465"/>
      <c r="Q188" s="466"/>
      <c r="R188" s="467"/>
      <c r="S188" s="395"/>
      <c r="T188" s="396"/>
      <c r="U188" s="397"/>
      <c r="V188" s="468"/>
      <c r="W188" s="469"/>
      <c r="X188" s="282"/>
      <c r="Y188" s="283">
        <f t="shared" si="77"/>
        <v>0</v>
      </c>
      <c r="Z188" s="283">
        <f t="shared" si="78"/>
        <v>0</v>
      </c>
      <c r="AA188" s="284">
        <f t="shared" si="79"/>
        <v>0</v>
      </c>
      <c r="AB188" s="238"/>
      <c r="AC188" s="285">
        <v>6.8</v>
      </c>
      <c r="AD188" s="286">
        <f t="shared" si="80"/>
        <v>0</v>
      </c>
      <c r="AE188" s="287">
        <f t="shared" si="81"/>
        <v>0</v>
      </c>
      <c r="AF188" s="288"/>
      <c r="AG188" s="289"/>
      <c r="AH188" s="289"/>
      <c r="AI188" s="289">
        <f t="shared" si="92"/>
        <v>0</v>
      </c>
      <c r="AJ188" s="289">
        <f>2*Y188</f>
        <v>0</v>
      </c>
      <c r="AK188" s="289"/>
      <c r="AL188" s="289"/>
      <c r="AM188" s="289"/>
      <c r="AN188" s="289"/>
      <c r="AO188" s="289"/>
      <c r="AP188" s="289"/>
      <c r="AQ188" s="289"/>
      <c r="AR188" s="289"/>
      <c r="AS188" s="289"/>
      <c r="AT188" s="289"/>
      <c r="AU188" s="289"/>
      <c r="AV188" s="289"/>
      <c r="AW188" s="291"/>
      <c r="AX188" s="289"/>
      <c r="AY188" s="289"/>
      <c r="AZ188" s="289"/>
      <c r="BA188" s="289">
        <f>1*Y188</f>
        <v>0</v>
      </c>
      <c r="BB188" s="289"/>
      <c r="BC188" s="289">
        <f>16*Y188</f>
        <v>0</v>
      </c>
      <c r="BD188" s="289"/>
      <c r="BE188" s="289">
        <f>2*Y188</f>
        <v>0</v>
      </c>
      <c r="BF188" s="289"/>
      <c r="BG188" s="289"/>
      <c r="BH188" s="289"/>
      <c r="BI188" s="289"/>
      <c r="BJ188" s="289"/>
      <c r="BK188" s="289"/>
      <c r="BL188" s="291"/>
      <c r="BM188" s="289"/>
      <c r="BN188" s="294"/>
      <c r="BO188" s="294"/>
      <c r="BP188" s="294"/>
      <c r="BQ188" s="289">
        <f>3*Y188</f>
        <v>0</v>
      </c>
      <c r="BR188" s="294"/>
      <c r="BS188" s="294"/>
      <c r="BT188" s="124"/>
      <c r="BU188" s="124"/>
    </row>
    <row r="189" ht="30.0" customHeight="1">
      <c r="A189" s="125"/>
      <c r="B189" s="262" t="s">
        <v>480</v>
      </c>
      <c r="C189" s="263" t="s">
        <v>420</v>
      </c>
      <c r="D189" s="381" t="s">
        <v>481</v>
      </c>
      <c r="E189" s="265"/>
      <c r="F189" s="266">
        <f t="shared" ref="F189:G189" si="93">SUM(F168:F188)</f>
        <v>132</v>
      </c>
      <c r="G189" s="267">
        <f t="shared" si="93"/>
        <v>1891.4</v>
      </c>
      <c r="H189" s="268"/>
      <c r="I189" s="269"/>
      <c r="J189" s="270"/>
      <c r="K189" s="455"/>
      <c r="L189" s="249"/>
      <c r="M189" s="272"/>
      <c r="N189" s="456"/>
      <c r="O189" s="274"/>
      <c r="P189" s="457"/>
      <c r="Q189" s="471"/>
      <c r="R189" s="459"/>
      <c r="S189" s="278"/>
      <c r="T189" s="279"/>
      <c r="U189" s="280"/>
      <c r="V189" s="460"/>
      <c r="W189" s="461"/>
      <c r="X189" s="360"/>
      <c r="Y189" s="283">
        <f t="shared" si="77"/>
        <v>0</v>
      </c>
      <c r="Z189" s="283">
        <f t="shared" si="78"/>
        <v>0</v>
      </c>
      <c r="AA189" s="284">
        <f t="shared" si="79"/>
        <v>0</v>
      </c>
      <c r="AB189" s="260"/>
      <c r="AC189" s="361">
        <f>SUM(AC168:AC188)</f>
        <v>102.7</v>
      </c>
      <c r="AD189" s="286">
        <f t="shared" si="80"/>
        <v>0</v>
      </c>
      <c r="AE189" s="287">
        <f t="shared" si="81"/>
        <v>0</v>
      </c>
      <c r="AF189" s="288"/>
      <c r="AG189" s="289"/>
      <c r="AH189" s="289">
        <f>1*Y189</f>
        <v>0</v>
      </c>
      <c r="AI189" s="289">
        <f>30*Y189</f>
        <v>0</v>
      </c>
      <c r="AJ189" s="289">
        <f>19*Y189</f>
        <v>0</v>
      </c>
      <c r="AK189" s="289">
        <f>9*Y189</f>
        <v>0</v>
      </c>
      <c r="AL189" s="289">
        <f>8*Y189</f>
        <v>0</v>
      </c>
      <c r="AM189" s="289">
        <f>7*Y189</f>
        <v>0</v>
      </c>
      <c r="AN189" s="289">
        <f>5*Y189</f>
        <v>0</v>
      </c>
      <c r="AO189" s="289"/>
      <c r="AP189" s="289">
        <f>5*Y189</f>
        <v>0</v>
      </c>
      <c r="AQ189" s="289"/>
      <c r="AR189" s="289"/>
      <c r="AS189" s="289"/>
      <c r="AT189" s="289"/>
      <c r="AU189" s="289"/>
      <c r="AV189" s="289"/>
      <c r="AW189" s="291"/>
      <c r="AX189" s="289"/>
      <c r="AY189" s="289"/>
      <c r="AZ189" s="289"/>
      <c r="BA189" s="289">
        <f>9*Y189</f>
        <v>0</v>
      </c>
      <c r="BB189" s="289">
        <f>32*Y189</f>
        <v>0</v>
      </c>
      <c r="BC189" s="289">
        <f>99*Y189</f>
        <v>0</v>
      </c>
      <c r="BD189" s="289"/>
      <c r="BE189" s="289">
        <f>57*Y189</f>
        <v>0</v>
      </c>
      <c r="BF189" s="289">
        <f>14*Y189</f>
        <v>0</v>
      </c>
      <c r="BG189" s="289">
        <f>3*Y189</f>
        <v>0</v>
      </c>
      <c r="BH189" s="289"/>
      <c r="BI189" s="289">
        <f>1*Y189</f>
        <v>0</v>
      </c>
      <c r="BJ189" s="289"/>
      <c r="BK189" s="289"/>
      <c r="BL189" s="291"/>
      <c r="BM189" s="289">
        <f>25*Y189</f>
        <v>0</v>
      </c>
      <c r="BN189" s="289">
        <f>10*Y189</f>
        <v>0</v>
      </c>
      <c r="BO189" s="289">
        <f>40*Y189</f>
        <v>0</v>
      </c>
      <c r="BP189" s="289">
        <f>26*Y189</f>
        <v>0</v>
      </c>
      <c r="BQ189" s="289">
        <f>29*Y189</f>
        <v>0</v>
      </c>
      <c r="BR189" s="289">
        <f>2*Y189</f>
        <v>0</v>
      </c>
      <c r="BS189" s="294"/>
      <c r="BT189" s="124"/>
      <c r="BU189" s="124"/>
    </row>
    <row r="190" ht="13.5" customHeight="1">
      <c r="A190" s="125"/>
      <c r="B190" s="177"/>
      <c r="C190" s="175"/>
      <c r="D190" s="472"/>
      <c r="E190" s="473"/>
      <c r="F190" s="335"/>
      <c r="G190" s="399"/>
      <c r="H190" s="474"/>
      <c r="I190" s="474"/>
      <c r="J190" s="474"/>
      <c r="K190" s="474"/>
      <c r="L190" s="474"/>
      <c r="M190" s="474"/>
      <c r="N190" s="474"/>
      <c r="O190" s="474"/>
      <c r="P190" s="474"/>
      <c r="Q190" s="475"/>
      <c r="R190" s="474"/>
      <c r="S190" s="474"/>
      <c r="T190" s="474"/>
      <c r="U190" s="474"/>
      <c r="V190" s="474"/>
      <c r="W190" s="474"/>
      <c r="X190" s="360"/>
      <c r="Y190" s="338"/>
      <c r="Z190" s="338"/>
      <c r="AA190" s="338"/>
      <c r="AB190" s="339"/>
      <c r="AC190" s="338"/>
      <c r="AD190" s="340"/>
      <c r="AE190" s="340"/>
      <c r="AF190" s="288"/>
      <c r="AG190" s="338"/>
      <c r="AH190" s="338"/>
      <c r="AI190" s="338"/>
      <c r="AJ190" s="338"/>
      <c r="AK190" s="338"/>
      <c r="AL190" s="338"/>
      <c r="AM190" s="338"/>
      <c r="AN190" s="338"/>
      <c r="AO190" s="338"/>
      <c r="AP190" s="338"/>
      <c r="AQ190" s="338"/>
      <c r="AR190" s="338"/>
      <c r="AS190" s="338"/>
      <c r="AT190" s="338"/>
      <c r="AU190" s="338"/>
      <c r="AV190" s="338"/>
      <c r="AW190" s="291"/>
      <c r="AX190" s="291"/>
      <c r="AY190" s="291"/>
      <c r="AZ190" s="291"/>
      <c r="BA190" s="291"/>
      <c r="BB190" s="291"/>
      <c r="BC190" s="291"/>
      <c r="BD190" s="291"/>
      <c r="BE190" s="291"/>
      <c r="BF190" s="291"/>
      <c r="BG190" s="291"/>
      <c r="BH190" s="291"/>
      <c r="BI190" s="291"/>
      <c r="BJ190" s="291"/>
      <c r="BK190" s="291"/>
      <c r="BL190" s="291"/>
      <c r="BM190" s="291"/>
      <c r="BN190" s="291"/>
      <c r="BO190" s="291"/>
      <c r="BP190" s="291"/>
      <c r="BQ190" s="291"/>
      <c r="BR190" s="291"/>
      <c r="BS190" s="291"/>
      <c r="BT190" s="124"/>
      <c r="BU190" s="124"/>
    </row>
    <row r="191" ht="45.75" customHeight="1">
      <c r="A191" s="125"/>
      <c r="B191" s="342" t="s">
        <v>482</v>
      </c>
      <c r="C191" s="343"/>
      <c r="D191" s="344" t="s">
        <v>483</v>
      </c>
      <c r="E191" s="188"/>
      <c r="F191" s="372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4"/>
      <c r="X191" s="375"/>
      <c r="Y191" s="195"/>
      <c r="Z191" s="195"/>
      <c r="AA191" s="318"/>
      <c r="AB191" s="476"/>
      <c r="AC191" s="195"/>
      <c r="AD191" s="195"/>
      <c r="AE191" s="318"/>
      <c r="AF191" s="225"/>
      <c r="AG191" s="348" t="s">
        <v>57</v>
      </c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2"/>
      <c r="AW191" s="153"/>
      <c r="AX191" s="349"/>
      <c r="AY191" s="350"/>
      <c r="AZ191" s="351" t="s">
        <v>58</v>
      </c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353"/>
      <c r="BL191" s="153"/>
      <c r="BM191" s="348" t="s">
        <v>59</v>
      </c>
      <c r="BN191" s="31"/>
      <c r="BO191" s="31"/>
      <c r="BP191" s="31"/>
      <c r="BQ191" s="31"/>
      <c r="BR191" s="31"/>
      <c r="BS191" s="32"/>
      <c r="BT191" s="124"/>
      <c r="BU191" s="124"/>
    </row>
    <row r="192" ht="52.5" customHeight="1">
      <c r="A192" s="125"/>
      <c r="B192" s="477"/>
      <c r="C192" s="175"/>
      <c r="D192" s="478"/>
      <c r="E192" s="175"/>
      <c r="F192" s="479"/>
      <c r="G192" s="480"/>
      <c r="H192" s="480"/>
      <c r="I192" s="480"/>
      <c r="J192" s="480"/>
      <c r="K192" s="480"/>
      <c r="L192" s="480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1"/>
      <c r="X192" s="282"/>
      <c r="Y192" s="222" t="s">
        <v>62</v>
      </c>
      <c r="Z192" s="222" t="s">
        <v>63</v>
      </c>
      <c r="AA192" s="223" t="s">
        <v>64</v>
      </c>
      <c r="AB192" s="238"/>
      <c r="AC192" s="222" t="s">
        <v>65</v>
      </c>
      <c r="AD192" s="222" t="s">
        <v>66</v>
      </c>
      <c r="AE192" s="223" t="s">
        <v>67</v>
      </c>
      <c r="AF192" s="225"/>
      <c r="AG192" s="222" t="s">
        <v>68</v>
      </c>
      <c r="AH192" s="222" t="s">
        <v>69</v>
      </c>
      <c r="AI192" s="222" t="s">
        <v>70</v>
      </c>
      <c r="AJ192" s="222" t="s">
        <v>71</v>
      </c>
      <c r="AK192" s="222" t="s">
        <v>72</v>
      </c>
      <c r="AL192" s="222" t="s">
        <v>73</v>
      </c>
      <c r="AM192" s="222" t="s">
        <v>74</v>
      </c>
      <c r="AN192" s="222" t="s">
        <v>75</v>
      </c>
      <c r="AO192" s="222" t="s">
        <v>76</v>
      </c>
      <c r="AP192" s="222" t="s">
        <v>77</v>
      </c>
      <c r="AQ192" s="222" t="s">
        <v>29</v>
      </c>
      <c r="AR192" s="222" t="s">
        <v>78</v>
      </c>
      <c r="AS192" s="222" t="s">
        <v>79</v>
      </c>
      <c r="AT192" s="222" t="s">
        <v>33</v>
      </c>
      <c r="AU192" s="222" t="s">
        <v>35</v>
      </c>
      <c r="AV192" s="223" t="s">
        <v>36</v>
      </c>
      <c r="AW192" s="153"/>
      <c r="AX192" s="482" t="s">
        <v>80</v>
      </c>
      <c r="AY192" s="483" t="s">
        <v>81</v>
      </c>
      <c r="AZ192" s="482" t="s">
        <v>80</v>
      </c>
      <c r="BA192" s="483" t="s">
        <v>81</v>
      </c>
      <c r="BB192" s="482" t="s">
        <v>80</v>
      </c>
      <c r="BC192" s="483" t="s">
        <v>81</v>
      </c>
      <c r="BD192" s="482" t="s">
        <v>80</v>
      </c>
      <c r="BE192" s="483" t="s">
        <v>81</v>
      </c>
      <c r="BF192" s="482" t="s">
        <v>80</v>
      </c>
      <c r="BG192" s="483" t="s">
        <v>81</v>
      </c>
      <c r="BH192" s="482" t="s">
        <v>80</v>
      </c>
      <c r="BI192" s="483" t="s">
        <v>81</v>
      </c>
      <c r="BJ192" s="482" t="s">
        <v>80</v>
      </c>
      <c r="BK192" s="483" t="s">
        <v>81</v>
      </c>
      <c r="BL192" s="153"/>
      <c r="BM192" s="228" t="s">
        <v>82</v>
      </c>
      <c r="BN192" s="228" t="s">
        <v>83</v>
      </c>
      <c r="BO192" s="228" t="s">
        <v>84</v>
      </c>
      <c r="BP192" s="228" t="s">
        <v>85</v>
      </c>
      <c r="BQ192" s="228" t="s">
        <v>86</v>
      </c>
      <c r="BR192" s="228" t="s">
        <v>87</v>
      </c>
      <c r="BS192" s="229" t="s">
        <v>88</v>
      </c>
      <c r="BT192" s="124"/>
      <c r="BU192" s="124"/>
    </row>
    <row r="193" ht="73.5" customHeight="1">
      <c r="A193" s="125"/>
      <c r="B193" s="387"/>
      <c r="C193" s="388" t="s">
        <v>90</v>
      </c>
      <c r="D193" s="221"/>
      <c r="E193" s="390" t="s">
        <v>91</v>
      </c>
      <c r="F193" s="390" t="s">
        <v>92</v>
      </c>
      <c r="G193" s="390" t="s">
        <v>93</v>
      </c>
      <c r="H193" s="245" t="s">
        <v>94</v>
      </c>
      <c r="I193" s="246" t="s">
        <v>95</v>
      </c>
      <c r="J193" s="247" t="s">
        <v>96</v>
      </c>
      <c r="K193" s="450" t="s">
        <v>410</v>
      </c>
      <c r="L193" s="249" t="s">
        <v>98</v>
      </c>
      <c r="M193" s="250" t="s">
        <v>99</v>
      </c>
      <c r="N193" s="451" t="s">
        <v>411</v>
      </c>
      <c r="O193" s="252" t="s">
        <v>412</v>
      </c>
      <c r="P193" s="390" t="s">
        <v>413</v>
      </c>
      <c r="Q193" s="255" t="s">
        <v>104</v>
      </c>
      <c r="R193" s="452" t="s">
        <v>414</v>
      </c>
      <c r="S193" s="256" t="s">
        <v>415</v>
      </c>
      <c r="T193" s="257" t="s">
        <v>416</v>
      </c>
      <c r="U193" s="258" t="s">
        <v>107</v>
      </c>
      <c r="V193" s="453" t="s">
        <v>417</v>
      </c>
      <c r="W193" s="454" t="s">
        <v>418</v>
      </c>
      <c r="X193" s="282"/>
      <c r="Y193" s="239"/>
      <c r="Z193" s="239"/>
      <c r="AA193" s="51"/>
      <c r="AB193" s="238"/>
      <c r="AC193" s="239"/>
      <c r="AD193" s="239"/>
      <c r="AE193" s="51"/>
      <c r="AF193" s="225"/>
      <c r="AG193" s="239"/>
      <c r="AH193" s="239"/>
      <c r="AI193" s="239"/>
      <c r="AJ193" s="239"/>
      <c r="AK193" s="239"/>
      <c r="AL193" s="239"/>
      <c r="AM193" s="239"/>
      <c r="AN193" s="239"/>
      <c r="AO193" s="239"/>
      <c r="AP193" s="239"/>
      <c r="AQ193" s="239"/>
      <c r="AR193" s="239"/>
      <c r="AS193" s="239"/>
      <c r="AT193" s="239"/>
      <c r="AU193" s="239"/>
      <c r="AV193" s="51"/>
      <c r="AW193" s="484"/>
      <c r="AX193" s="261" t="s">
        <v>110</v>
      </c>
      <c r="AY193" s="32"/>
      <c r="AZ193" s="261" t="s">
        <v>68</v>
      </c>
      <c r="BA193" s="32"/>
      <c r="BB193" s="261" t="s">
        <v>69</v>
      </c>
      <c r="BC193" s="32"/>
      <c r="BD193" s="261" t="s">
        <v>70</v>
      </c>
      <c r="BE193" s="32"/>
      <c r="BF193" s="261" t="s">
        <v>71</v>
      </c>
      <c r="BG193" s="32"/>
      <c r="BH193" s="261" t="s">
        <v>72</v>
      </c>
      <c r="BI193" s="32"/>
      <c r="BJ193" s="261" t="s">
        <v>73</v>
      </c>
      <c r="BK193" s="32"/>
      <c r="BL193" s="153"/>
      <c r="BM193" s="239"/>
      <c r="BN193" s="239"/>
      <c r="BO193" s="239"/>
      <c r="BP193" s="239"/>
      <c r="BQ193" s="239"/>
      <c r="BR193" s="239"/>
      <c r="BS193" s="51"/>
      <c r="BT193" s="124"/>
      <c r="BU193" s="124"/>
    </row>
    <row r="194" ht="27.0" customHeight="1">
      <c r="A194" s="125"/>
      <c r="B194" s="262" t="s">
        <v>484</v>
      </c>
      <c r="C194" s="263" t="s">
        <v>485</v>
      </c>
      <c r="D194" s="292" t="s">
        <v>486</v>
      </c>
      <c r="E194" s="363" t="s">
        <v>487</v>
      </c>
      <c r="F194" s="266">
        <v>3.0</v>
      </c>
      <c r="G194" s="362">
        <v>153.0</v>
      </c>
      <c r="H194" s="268"/>
      <c r="I194" s="269"/>
      <c r="J194" s="270"/>
      <c r="K194" s="455"/>
      <c r="L194" s="249"/>
      <c r="M194" s="272"/>
      <c r="N194" s="456"/>
      <c r="O194" s="274"/>
      <c r="P194" s="457"/>
      <c r="Q194" s="458"/>
      <c r="R194" s="459"/>
      <c r="S194" s="278"/>
      <c r="T194" s="279"/>
      <c r="U194" s="280"/>
      <c r="V194" s="460"/>
      <c r="W194" s="461"/>
      <c r="X194" s="282"/>
      <c r="Y194" s="283">
        <f t="shared" ref="Y194:Y205" si="94">H194+I194+J194+K194+M194+N194+O194+P194+Q194+R194+S194+T194+U194+V194+W194+L194</f>
        <v>0</v>
      </c>
      <c r="Z194" s="283">
        <f t="shared" ref="Z194:Z205" si="95">Y194*F194</f>
        <v>0</v>
      </c>
      <c r="AA194" s="284">
        <f t="shared" ref="AA194:AA205" si="96">G194*Y194</f>
        <v>0</v>
      </c>
      <c r="AB194" s="238"/>
      <c r="AC194" s="361">
        <v>9.499</v>
      </c>
      <c r="AD194" s="286">
        <f t="shared" ref="AD194:AD205" si="97">AC194*Y194</f>
        <v>0</v>
      </c>
      <c r="AE194" s="287">
        <f t="shared" ref="AE194:AE205" si="98">AG194*0.26+AH194*0.32+AI194*0.36+AJ194*0.42+AK194*0.5+AL194*0.52+AM194*0.62+AN194*0.68+AO194*0.85+AP194*0.85+AR194*0.13+AT194*0.154+AV194*0.208+AZ194*0.04+BA194*0.04+BB194*0.06+BC194*0.09+BD194*0.07+BE194*0.11+BF194*0.08+BG194*0.19+BH194*0.09+BI194*0.22+BJ194*0.1+BK194*0.18</f>
        <v>0</v>
      </c>
      <c r="AF194" s="288"/>
      <c r="AG194" s="289"/>
      <c r="AH194" s="289"/>
      <c r="AI194" s="289"/>
      <c r="AJ194" s="289"/>
      <c r="AK194" s="289"/>
      <c r="AL194" s="289"/>
      <c r="AM194" s="289"/>
      <c r="AN194" s="289">
        <f>2*Y194</f>
        <v>0</v>
      </c>
      <c r="AO194" s="289"/>
      <c r="AP194" s="289"/>
      <c r="AQ194" s="289"/>
      <c r="AR194" s="289"/>
      <c r="AS194" s="289"/>
      <c r="AT194" s="289">
        <f>1*Y194</f>
        <v>0</v>
      </c>
      <c r="AU194" s="289"/>
      <c r="AV194" s="289"/>
      <c r="AW194" s="291"/>
      <c r="AX194" s="289"/>
      <c r="AY194" s="289"/>
      <c r="AZ194" s="289"/>
      <c r="BA194" s="289"/>
      <c r="BB194" s="289"/>
      <c r="BC194" s="289">
        <f>8*Y194</f>
        <v>0</v>
      </c>
      <c r="BD194" s="289"/>
      <c r="BE194" s="289">
        <f>4*Y194</f>
        <v>0</v>
      </c>
      <c r="BF194" s="289"/>
      <c r="BG194" s="289"/>
      <c r="BH194" s="289"/>
      <c r="BI194" s="289"/>
      <c r="BJ194" s="289"/>
      <c r="BK194" s="289"/>
      <c r="BL194" s="291"/>
      <c r="BM194" s="289"/>
      <c r="BN194" s="294"/>
      <c r="BO194" s="294"/>
      <c r="BP194" s="294"/>
      <c r="BQ194" s="289">
        <f>3*Y194</f>
        <v>0</v>
      </c>
      <c r="BR194" s="294"/>
      <c r="BS194" s="294"/>
      <c r="BT194" s="124"/>
      <c r="BU194" s="124"/>
    </row>
    <row r="195" ht="27.0" customHeight="1">
      <c r="A195" s="125"/>
      <c r="B195" s="262" t="s">
        <v>488</v>
      </c>
      <c r="C195" s="263" t="s">
        <v>485</v>
      </c>
      <c r="D195" s="292" t="s">
        <v>489</v>
      </c>
      <c r="E195" s="363" t="s">
        <v>490</v>
      </c>
      <c r="F195" s="266">
        <v>6.0</v>
      </c>
      <c r="G195" s="362">
        <v>233.0</v>
      </c>
      <c r="H195" s="268"/>
      <c r="I195" s="269"/>
      <c r="J195" s="270"/>
      <c r="K195" s="455"/>
      <c r="L195" s="249"/>
      <c r="M195" s="272"/>
      <c r="N195" s="456"/>
      <c r="O195" s="274"/>
      <c r="P195" s="457"/>
      <c r="Q195" s="458"/>
      <c r="R195" s="459"/>
      <c r="S195" s="278"/>
      <c r="T195" s="279"/>
      <c r="U195" s="280"/>
      <c r="V195" s="460"/>
      <c r="W195" s="461"/>
      <c r="X195" s="282"/>
      <c r="Y195" s="283">
        <f t="shared" si="94"/>
        <v>0</v>
      </c>
      <c r="Z195" s="283">
        <f t="shared" si="95"/>
        <v>0</v>
      </c>
      <c r="AA195" s="284">
        <f t="shared" si="96"/>
        <v>0</v>
      </c>
      <c r="AB195" s="238"/>
      <c r="AC195" s="361">
        <v>14.233</v>
      </c>
      <c r="AD195" s="286">
        <f t="shared" si="97"/>
        <v>0</v>
      </c>
      <c r="AE195" s="287">
        <f t="shared" si="98"/>
        <v>0</v>
      </c>
      <c r="AF195" s="288"/>
      <c r="AG195" s="289"/>
      <c r="AH195" s="289"/>
      <c r="AI195" s="289"/>
      <c r="AJ195" s="289"/>
      <c r="AK195" s="289"/>
      <c r="AL195" s="289">
        <f>3*Y195</f>
        <v>0</v>
      </c>
      <c r="AM195" s="289">
        <f>3*Y195</f>
        <v>0</v>
      </c>
      <c r="AN195" s="289"/>
      <c r="AO195" s="289"/>
      <c r="AP195" s="289"/>
      <c r="AQ195" s="289"/>
      <c r="AR195" s="289"/>
      <c r="AS195" s="289"/>
      <c r="AT195" s="289"/>
      <c r="AU195" s="289"/>
      <c r="AV195" s="289"/>
      <c r="AW195" s="291"/>
      <c r="AX195" s="289"/>
      <c r="AY195" s="289"/>
      <c r="AZ195" s="289"/>
      <c r="BA195" s="289"/>
      <c r="BB195" s="289"/>
      <c r="BC195" s="289">
        <f>5*Y195</f>
        <v>0</v>
      </c>
      <c r="BD195" s="289"/>
      <c r="BE195" s="289">
        <f>1*Y195</f>
        <v>0</v>
      </c>
      <c r="BF195" s="289"/>
      <c r="BG195" s="289"/>
      <c r="BH195" s="289"/>
      <c r="BI195" s="289"/>
      <c r="BJ195" s="289"/>
      <c r="BK195" s="289"/>
      <c r="BL195" s="291"/>
      <c r="BM195" s="289"/>
      <c r="BN195" s="294"/>
      <c r="BO195" s="294"/>
      <c r="BP195" s="294"/>
      <c r="BQ195" s="289">
        <f>6*Y195</f>
        <v>0</v>
      </c>
      <c r="BR195" s="289"/>
      <c r="BS195" s="294"/>
      <c r="BT195" s="124"/>
      <c r="BU195" s="124"/>
    </row>
    <row r="196" ht="27.0" customHeight="1">
      <c r="A196" s="125"/>
      <c r="B196" s="262" t="s">
        <v>491</v>
      </c>
      <c r="C196" s="263" t="s">
        <v>485</v>
      </c>
      <c r="D196" s="292" t="s">
        <v>492</v>
      </c>
      <c r="E196" s="363" t="s">
        <v>493</v>
      </c>
      <c r="F196" s="266">
        <v>12.0</v>
      </c>
      <c r="G196" s="362">
        <v>85.0</v>
      </c>
      <c r="H196" s="268"/>
      <c r="I196" s="269"/>
      <c r="J196" s="270"/>
      <c r="K196" s="455"/>
      <c r="L196" s="249"/>
      <c r="M196" s="272"/>
      <c r="N196" s="456"/>
      <c r="O196" s="274"/>
      <c r="P196" s="457"/>
      <c r="Q196" s="458"/>
      <c r="R196" s="459"/>
      <c r="S196" s="278"/>
      <c r="T196" s="279"/>
      <c r="U196" s="280"/>
      <c r="V196" s="460"/>
      <c r="W196" s="461"/>
      <c r="X196" s="282"/>
      <c r="Y196" s="283">
        <f t="shared" si="94"/>
        <v>0</v>
      </c>
      <c r="Z196" s="283">
        <f t="shared" si="95"/>
        <v>0</v>
      </c>
      <c r="AA196" s="284">
        <f t="shared" si="96"/>
        <v>0</v>
      </c>
      <c r="AB196" s="238"/>
      <c r="AC196" s="361">
        <v>3.387</v>
      </c>
      <c r="AD196" s="286">
        <f t="shared" si="97"/>
        <v>0</v>
      </c>
      <c r="AE196" s="287">
        <f t="shared" si="98"/>
        <v>0</v>
      </c>
      <c r="AF196" s="288"/>
      <c r="AG196" s="289"/>
      <c r="AH196" s="289">
        <f>3*Y196</f>
        <v>0</v>
      </c>
      <c r="AI196" s="289">
        <f>5*Y196</f>
        <v>0</v>
      </c>
      <c r="AJ196" s="289">
        <f>3*Y196</f>
        <v>0</v>
      </c>
      <c r="AK196" s="289">
        <f>1*Y196</f>
        <v>0</v>
      </c>
      <c r="AL196" s="289"/>
      <c r="AM196" s="289"/>
      <c r="AN196" s="289"/>
      <c r="AO196" s="289"/>
      <c r="AP196" s="289"/>
      <c r="AQ196" s="289"/>
      <c r="AR196" s="289"/>
      <c r="AS196" s="289"/>
      <c r="AT196" s="289"/>
      <c r="AU196" s="289"/>
      <c r="AV196" s="289"/>
      <c r="AW196" s="291"/>
      <c r="AX196" s="289"/>
      <c r="AY196" s="289"/>
      <c r="AZ196" s="289"/>
      <c r="BA196" s="289">
        <f>2*Y196</f>
        <v>0</v>
      </c>
      <c r="BB196" s="289"/>
      <c r="BC196" s="289">
        <f>8*Y196</f>
        <v>0</v>
      </c>
      <c r="BD196" s="289"/>
      <c r="BE196" s="289">
        <f>2*Y196</f>
        <v>0</v>
      </c>
      <c r="BF196" s="289"/>
      <c r="BG196" s="289"/>
      <c r="BH196" s="289"/>
      <c r="BI196" s="289"/>
      <c r="BJ196" s="289"/>
      <c r="BK196" s="289"/>
      <c r="BL196" s="291"/>
      <c r="BM196" s="289"/>
      <c r="BN196" s="289"/>
      <c r="BO196" s="289">
        <f>12*Y196</f>
        <v>0</v>
      </c>
      <c r="BP196" s="294"/>
      <c r="BQ196" s="289"/>
      <c r="BR196" s="289"/>
      <c r="BS196" s="294"/>
      <c r="BT196" s="124"/>
      <c r="BU196" s="124"/>
    </row>
    <row r="197" ht="27.0" customHeight="1">
      <c r="A197" s="125"/>
      <c r="B197" s="262" t="s">
        <v>494</v>
      </c>
      <c r="C197" s="263" t="s">
        <v>485</v>
      </c>
      <c r="D197" s="292" t="s">
        <v>495</v>
      </c>
      <c r="E197" s="363" t="s">
        <v>496</v>
      </c>
      <c r="F197" s="266">
        <v>6.0</v>
      </c>
      <c r="G197" s="362">
        <v>133.0</v>
      </c>
      <c r="H197" s="268"/>
      <c r="I197" s="269"/>
      <c r="J197" s="270"/>
      <c r="K197" s="455"/>
      <c r="L197" s="249"/>
      <c r="M197" s="272"/>
      <c r="N197" s="456"/>
      <c r="O197" s="274"/>
      <c r="P197" s="457"/>
      <c r="Q197" s="458"/>
      <c r="R197" s="459"/>
      <c r="S197" s="278"/>
      <c r="T197" s="279"/>
      <c r="U197" s="280"/>
      <c r="V197" s="460"/>
      <c r="W197" s="461"/>
      <c r="X197" s="282"/>
      <c r="Y197" s="283">
        <f t="shared" si="94"/>
        <v>0</v>
      </c>
      <c r="Z197" s="283">
        <f t="shared" si="95"/>
        <v>0</v>
      </c>
      <c r="AA197" s="284">
        <f t="shared" si="96"/>
        <v>0</v>
      </c>
      <c r="AB197" s="238"/>
      <c r="AC197" s="361">
        <v>7.349</v>
      </c>
      <c r="AD197" s="286">
        <f t="shared" si="97"/>
        <v>0</v>
      </c>
      <c r="AE197" s="287">
        <f t="shared" si="98"/>
        <v>0</v>
      </c>
      <c r="AF197" s="288"/>
      <c r="AG197" s="289"/>
      <c r="AH197" s="289"/>
      <c r="AI197" s="289"/>
      <c r="AJ197" s="289">
        <f>2*Y197</f>
        <v>0</v>
      </c>
      <c r="AK197" s="289">
        <f>4*Y197</f>
        <v>0</v>
      </c>
      <c r="AL197" s="289"/>
      <c r="AM197" s="289"/>
      <c r="AN197" s="289"/>
      <c r="AO197" s="289"/>
      <c r="AP197" s="289"/>
      <c r="AQ197" s="289"/>
      <c r="AR197" s="289"/>
      <c r="AS197" s="289"/>
      <c r="AT197" s="289"/>
      <c r="AU197" s="289"/>
      <c r="AV197" s="289"/>
      <c r="AW197" s="291"/>
      <c r="AX197" s="289"/>
      <c r="AY197" s="289"/>
      <c r="AZ197" s="289"/>
      <c r="BA197" s="289">
        <f>3*Y197</f>
        <v>0</v>
      </c>
      <c r="BB197" s="289"/>
      <c r="BC197" s="289">
        <f>15*Y197</f>
        <v>0</v>
      </c>
      <c r="BD197" s="289"/>
      <c r="BE197" s="289"/>
      <c r="BF197" s="289"/>
      <c r="BG197" s="289"/>
      <c r="BH197" s="289"/>
      <c r="BI197" s="289"/>
      <c r="BJ197" s="289"/>
      <c r="BK197" s="289"/>
      <c r="BL197" s="291"/>
      <c r="BM197" s="289"/>
      <c r="BN197" s="294"/>
      <c r="BO197" s="294"/>
      <c r="BP197" s="294"/>
      <c r="BQ197" s="289">
        <f>6*Y197</f>
        <v>0</v>
      </c>
      <c r="BR197" s="289"/>
      <c r="BS197" s="294"/>
      <c r="BT197" s="124"/>
      <c r="BU197" s="124"/>
    </row>
    <row r="198" ht="27.0" customHeight="1">
      <c r="A198" s="125"/>
      <c r="B198" s="262" t="s">
        <v>497</v>
      </c>
      <c r="C198" s="263" t="s">
        <v>485</v>
      </c>
      <c r="D198" s="292" t="s">
        <v>498</v>
      </c>
      <c r="E198" s="363" t="s">
        <v>499</v>
      </c>
      <c r="F198" s="266">
        <v>3.0</v>
      </c>
      <c r="G198" s="362">
        <v>86.0</v>
      </c>
      <c r="H198" s="268"/>
      <c r="I198" s="269"/>
      <c r="J198" s="270"/>
      <c r="K198" s="455"/>
      <c r="L198" s="249"/>
      <c r="M198" s="272"/>
      <c r="N198" s="456"/>
      <c r="O198" s="274"/>
      <c r="P198" s="457"/>
      <c r="Q198" s="458"/>
      <c r="R198" s="459"/>
      <c r="S198" s="278"/>
      <c r="T198" s="279"/>
      <c r="U198" s="280"/>
      <c r="V198" s="460"/>
      <c r="W198" s="461"/>
      <c r="X198" s="282"/>
      <c r="Y198" s="283">
        <f t="shared" si="94"/>
        <v>0</v>
      </c>
      <c r="Z198" s="283">
        <f t="shared" si="95"/>
        <v>0</v>
      </c>
      <c r="AA198" s="284">
        <f t="shared" si="96"/>
        <v>0</v>
      </c>
      <c r="AB198" s="238"/>
      <c r="AC198" s="361">
        <v>4.908</v>
      </c>
      <c r="AD198" s="286">
        <f t="shared" si="97"/>
        <v>0</v>
      </c>
      <c r="AE198" s="287">
        <f t="shared" si="98"/>
        <v>0</v>
      </c>
      <c r="AF198" s="288"/>
      <c r="AG198" s="289"/>
      <c r="AH198" s="289"/>
      <c r="AI198" s="289">
        <f>1*Y198</f>
        <v>0</v>
      </c>
      <c r="AJ198" s="289">
        <f>1*Y198</f>
        <v>0</v>
      </c>
      <c r="AK198" s="289"/>
      <c r="AL198" s="289"/>
      <c r="AM198" s="289">
        <f>1*Y198</f>
        <v>0</v>
      </c>
      <c r="AN198" s="289"/>
      <c r="AO198" s="289"/>
      <c r="AP198" s="289"/>
      <c r="AQ198" s="289"/>
      <c r="AR198" s="289"/>
      <c r="AS198" s="289"/>
      <c r="AT198" s="289"/>
      <c r="AU198" s="289"/>
      <c r="AV198" s="289"/>
      <c r="AW198" s="291"/>
      <c r="AX198" s="289"/>
      <c r="AY198" s="289"/>
      <c r="AZ198" s="289"/>
      <c r="BA198" s="289"/>
      <c r="BB198" s="289"/>
      <c r="BC198" s="289"/>
      <c r="BD198" s="289"/>
      <c r="BE198" s="289">
        <f>3*Y198</f>
        <v>0</v>
      </c>
      <c r="BF198" s="289"/>
      <c r="BG198" s="289"/>
      <c r="BH198" s="289"/>
      <c r="BI198" s="289"/>
      <c r="BJ198" s="289"/>
      <c r="BK198" s="289"/>
      <c r="BL198" s="291"/>
      <c r="BM198" s="289"/>
      <c r="BN198" s="294"/>
      <c r="BO198" s="294"/>
      <c r="BP198" s="294"/>
      <c r="BQ198" s="289">
        <f>3*Y198</f>
        <v>0</v>
      </c>
      <c r="BR198" s="289"/>
      <c r="BS198" s="294"/>
      <c r="BT198" s="124"/>
      <c r="BU198" s="124"/>
    </row>
    <row r="199" ht="27.0" customHeight="1">
      <c r="A199" s="125"/>
      <c r="B199" s="262" t="s">
        <v>500</v>
      </c>
      <c r="C199" s="263" t="s">
        <v>485</v>
      </c>
      <c r="D199" s="292" t="s">
        <v>501</v>
      </c>
      <c r="E199" s="363" t="s">
        <v>502</v>
      </c>
      <c r="F199" s="266">
        <v>6.0</v>
      </c>
      <c r="G199" s="362">
        <v>170.0</v>
      </c>
      <c r="H199" s="268"/>
      <c r="I199" s="269"/>
      <c r="J199" s="270"/>
      <c r="K199" s="455"/>
      <c r="L199" s="249"/>
      <c r="M199" s="272"/>
      <c r="N199" s="456"/>
      <c r="O199" s="274"/>
      <c r="P199" s="457"/>
      <c r="Q199" s="458"/>
      <c r="R199" s="459"/>
      <c r="S199" s="278"/>
      <c r="T199" s="279"/>
      <c r="U199" s="280"/>
      <c r="V199" s="460"/>
      <c r="W199" s="461"/>
      <c r="X199" s="282"/>
      <c r="Y199" s="283">
        <f t="shared" si="94"/>
        <v>0</v>
      </c>
      <c r="Z199" s="283">
        <f t="shared" si="95"/>
        <v>0</v>
      </c>
      <c r="AA199" s="284">
        <f t="shared" si="96"/>
        <v>0</v>
      </c>
      <c r="AB199" s="238"/>
      <c r="AC199" s="361">
        <v>10.0</v>
      </c>
      <c r="AD199" s="286">
        <f t="shared" si="97"/>
        <v>0</v>
      </c>
      <c r="AE199" s="287">
        <f t="shared" si="98"/>
        <v>0</v>
      </c>
      <c r="AF199" s="288"/>
      <c r="AG199" s="289"/>
      <c r="AH199" s="289">
        <f t="shared" ref="AH199:AH200" si="99">4*Y199</f>
        <v>0</v>
      </c>
      <c r="AI199" s="289"/>
      <c r="AJ199" s="289"/>
      <c r="AK199" s="289">
        <f>2*Y199</f>
        <v>0</v>
      </c>
      <c r="AL199" s="289"/>
      <c r="AM199" s="289"/>
      <c r="AN199" s="289"/>
      <c r="AO199" s="289"/>
      <c r="AP199" s="289"/>
      <c r="AQ199" s="289"/>
      <c r="AR199" s="289"/>
      <c r="AS199" s="289"/>
      <c r="AT199" s="289"/>
      <c r="AU199" s="289"/>
      <c r="AV199" s="289"/>
      <c r="AW199" s="291"/>
      <c r="AX199" s="289"/>
      <c r="AY199" s="289"/>
      <c r="AZ199" s="289"/>
      <c r="BA199" s="289">
        <f>12*Y199</f>
        <v>0</v>
      </c>
      <c r="BB199" s="289"/>
      <c r="BC199" s="289">
        <f>10*Y199</f>
        <v>0</v>
      </c>
      <c r="BD199" s="289"/>
      <c r="BE199" s="289">
        <f>1*Y199</f>
        <v>0</v>
      </c>
      <c r="BF199" s="289"/>
      <c r="BG199" s="289"/>
      <c r="BH199" s="289"/>
      <c r="BI199" s="289"/>
      <c r="BJ199" s="289"/>
      <c r="BK199" s="289"/>
      <c r="BL199" s="291"/>
      <c r="BM199" s="289"/>
      <c r="BN199" s="294"/>
      <c r="BO199" s="294"/>
      <c r="BP199" s="294"/>
      <c r="BQ199" s="289">
        <f>6*Y199</f>
        <v>0</v>
      </c>
      <c r="BR199" s="289"/>
      <c r="BS199" s="294"/>
      <c r="BT199" s="124"/>
      <c r="BU199" s="124"/>
    </row>
    <row r="200" ht="27.0" customHeight="1">
      <c r="A200" s="125"/>
      <c r="B200" s="262" t="s">
        <v>503</v>
      </c>
      <c r="C200" s="263" t="s">
        <v>485</v>
      </c>
      <c r="D200" s="292" t="s">
        <v>504</v>
      </c>
      <c r="E200" s="363" t="s">
        <v>505</v>
      </c>
      <c r="F200" s="266">
        <v>12.0</v>
      </c>
      <c r="G200" s="362">
        <v>70.0</v>
      </c>
      <c r="H200" s="268"/>
      <c r="I200" s="269"/>
      <c r="J200" s="270"/>
      <c r="K200" s="455"/>
      <c r="L200" s="249"/>
      <c r="M200" s="272"/>
      <c r="N200" s="456"/>
      <c r="O200" s="274"/>
      <c r="P200" s="457"/>
      <c r="Q200" s="458"/>
      <c r="R200" s="459"/>
      <c r="S200" s="278"/>
      <c r="T200" s="279"/>
      <c r="U200" s="280"/>
      <c r="V200" s="460"/>
      <c r="W200" s="461"/>
      <c r="X200" s="282"/>
      <c r="Y200" s="283">
        <f t="shared" si="94"/>
        <v>0</v>
      </c>
      <c r="Z200" s="283">
        <f t="shared" si="95"/>
        <v>0</v>
      </c>
      <c r="AA200" s="284">
        <f t="shared" si="96"/>
        <v>0</v>
      </c>
      <c r="AB200" s="238"/>
      <c r="AC200" s="361">
        <v>2.37</v>
      </c>
      <c r="AD200" s="286">
        <f t="shared" si="97"/>
        <v>0</v>
      </c>
      <c r="AE200" s="287">
        <f t="shared" si="98"/>
        <v>0</v>
      </c>
      <c r="AF200" s="288"/>
      <c r="AG200" s="289"/>
      <c r="AH200" s="289">
        <f t="shared" si="99"/>
        <v>0</v>
      </c>
      <c r="AI200" s="289">
        <f>8*Y200</f>
        <v>0</v>
      </c>
      <c r="AJ200" s="289"/>
      <c r="AK200" s="289"/>
      <c r="AL200" s="289"/>
      <c r="AM200" s="289"/>
      <c r="AN200" s="289"/>
      <c r="AO200" s="289"/>
      <c r="AP200" s="289"/>
      <c r="AQ200" s="289"/>
      <c r="AR200" s="289"/>
      <c r="AS200" s="289"/>
      <c r="AT200" s="289"/>
      <c r="AU200" s="289"/>
      <c r="AV200" s="289"/>
      <c r="AW200" s="291"/>
      <c r="AX200" s="289"/>
      <c r="AY200" s="289"/>
      <c r="AZ200" s="289"/>
      <c r="BA200" s="289"/>
      <c r="BB200" s="289"/>
      <c r="BC200" s="289">
        <f>12*Y200</f>
        <v>0</v>
      </c>
      <c r="BD200" s="289"/>
      <c r="BE200" s="289"/>
      <c r="BF200" s="289"/>
      <c r="BG200" s="289"/>
      <c r="BH200" s="289"/>
      <c r="BI200" s="289"/>
      <c r="BJ200" s="289"/>
      <c r="BK200" s="289"/>
      <c r="BL200" s="291"/>
      <c r="BM200" s="289"/>
      <c r="BN200" s="289">
        <f>12*Y200</f>
        <v>0</v>
      </c>
      <c r="BO200" s="294"/>
      <c r="BP200" s="294"/>
      <c r="BQ200" s="289"/>
      <c r="BR200" s="289"/>
      <c r="BS200" s="294"/>
      <c r="BT200" s="124"/>
      <c r="BU200" s="124"/>
    </row>
    <row r="201" ht="27.0" customHeight="1">
      <c r="A201" s="125"/>
      <c r="B201" s="262" t="s">
        <v>506</v>
      </c>
      <c r="C201" s="263" t="s">
        <v>485</v>
      </c>
      <c r="D201" s="292" t="s">
        <v>507</v>
      </c>
      <c r="E201" s="363" t="s">
        <v>508</v>
      </c>
      <c r="F201" s="266">
        <v>3.0</v>
      </c>
      <c r="G201" s="362">
        <v>246.0</v>
      </c>
      <c r="H201" s="268"/>
      <c r="I201" s="269"/>
      <c r="J201" s="270"/>
      <c r="K201" s="455"/>
      <c r="L201" s="249"/>
      <c r="M201" s="272"/>
      <c r="N201" s="456"/>
      <c r="O201" s="274"/>
      <c r="P201" s="457"/>
      <c r="Q201" s="458"/>
      <c r="R201" s="459"/>
      <c r="S201" s="278"/>
      <c r="T201" s="279"/>
      <c r="U201" s="280"/>
      <c r="V201" s="460"/>
      <c r="W201" s="461"/>
      <c r="X201" s="282"/>
      <c r="Y201" s="283">
        <f t="shared" si="94"/>
        <v>0</v>
      </c>
      <c r="Z201" s="283">
        <f t="shared" si="95"/>
        <v>0</v>
      </c>
      <c r="AA201" s="284">
        <f t="shared" si="96"/>
        <v>0</v>
      </c>
      <c r="AB201" s="238"/>
      <c r="AC201" s="361">
        <v>15.506</v>
      </c>
      <c r="AD201" s="286">
        <f t="shared" si="97"/>
        <v>0</v>
      </c>
      <c r="AE201" s="287">
        <f t="shared" si="98"/>
        <v>0</v>
      </c>
      <c r="AF201" s="288"/>
      <c r="AG201" s="289"/>
      <c r="AH201" s="289"/>
      <c r="AI201" s="289"/>
      <c r="AJ201" s="289"/>
      <c r="AK201" s="289">
        <f>1*Y201</f>
        <v>0</v>
      </c>
      <c r="AL201" s="289"/>
      <c r="AM201" s="289">
        <f>1*Y201</f>
        <v>0</v>
      </c>
      <c r="AN201" s="289"/>
      <c r="AO201" s="289"/>
      <c r="AP201" s="289">
        <f>1*Y201</f>
        <v>0</v>
      </c>
      <c r="AQ201" s="289"/>
      <c r="AR201" s="289"/>
      <c r="AS201" s="289"/>
      <c r="AT201" s="289"/>
      <c r="AU201" s="289"/>
      <c r="AV201" s="289"/>
      <c r="AW201" s="291"/>
      <c r="AX201" s="289"/>
      <c r="AY201" s="289"/>
      <c r="AZ201" s="289"/>
      <c r="BA201" s="289"/>
      <c r="BB201" s="289"/>
      <c r="BC201" s="289">
        <f>9*Y201</f>
        <v>0</v>
      </c>
      <c r="BD201" s="289"/>
      <c r="BE201" s="289">
        <f>3*Y201</f>
        <v>0</v>
      </c>
      <c r="BF201" s="289"/>
      <c r="BG201" s="289"/>
      <c r="BH201" s="289"/>
      <c r="BI201" s="289"/>
      <c r="BJ201" s="289"/>
      <c r="BK201" s="289"/>
      <c r="BL201" s="291"/>
      <c r="BM201" s="289"/>
      <c r="BN201" s="294"/>
      <c r="BO201" s="294"/>
      <c r="BP201" s="294"/>
      <c r="BQ201" s="289"/>
      <c r="BR201" s="289"/>
      <c r="BS201" s="289">
        <f>3*Y201</f>
        <v>0</v>
      </c>
      <c r="BT201" s="124"/>
      <c r="BU201" s="124"/>
    </row>
    <row r="202" ht="27.0" customHeight="1">
      <c r="A202" s="125"/>
      <c r="B202" s="262" t="s">
        <v>509</v>
      </c>
      <c r="C202" s="263" t="s">
        <v>485</v>
      </c>
      <c r="D202" s="292" t="s">
        <v>510</v>
      </c>
      <c r="E202" s="363" t="s">
        <v>511</v>
      </c>
      <c r="F202" s="266">
        <v>12.0</v>
      </c>
      <c r="G202" s="362">
        <v>425.0</v>
      </c>
      <c r="H202" s="268"/>
      <c r="I202" s="269"/>
      <c r="J202" s="270"/>
      <c r="K202" s="455"/>
      <c r="L202" s="249"/>
      <c r="M202" s="272"/>
      <c r="N202" s="456"/>
      <c r="O202" s="274"/>
      <c r="P202" s="457"/>
      <c r="Q202" s="458"/>
      <c r="R202" s="459"/>
      <c r="S202" s="278"/>
      <c r="T202" s="279"/>
      <c r="U202" s="280"/>
      <c r="V202" s="460"/>
      <c r="W202" s="461"/>
      <c r="X202" s="282"/>
      <c r="Y202" s="283">
        <f t="shared" si="94"/>
        <v>0</v>
      </c>
      <c r="Z202" s="283">
        <f t="shared" si="95"/>
        <v>0</v>
      </c>
      <c r="AA202" s="284">
        <f t="shared" si="96"/>
        <v>0</v>
      </c>
      <c r="AB202" s="238"/>
      <c r="AC202" s="361">
        <v>25.192</v>
      </c>
      <c r="AD202" s="286">
        <f t="shared" si="97"/>
        <v>0</v>
      </c>
      <c r="AE202" s="287">
        <f t="shared" si="98"/>
        <v>0</v>
      </c>
      <c r="AF202" s="288"/>
      <c r="AG202" s="289"/>
      <c r="AH202" s="289"/>
      <c r="AI202" s="289">
        <f>1*Y202</f>
        <v>0</v>
      </c>
      <c r="AJ202" s="289">
        <f>9*Y202</f>
        <v>0</v>
      </c>
      <c r="AK202" s="289">
        <f>2*Y202</f>
        <v>0</v>
      </c>
      <c r="AL202" s="289"/>
      <c r="AM202" s="289"/>
      <c r="AN202" s="289"/>
      <c r="AO202" s="289"/>
      <c r="AP202" s="289"/>
      <c r="AQ202" s="289"/>
      <c r="AR202" s="289"/>
      <c r="AS202" s="289"/>
      <c r="AT202" s="289"/>
      <c r="AU202" s="289"/>
      <c r="AV202" s="289"/>
      <c r="AW202" s="291"/>
      <c r="AX202" s="289"/>
      <c r="AY202" s="289"/>
      <c r="AZ202" s="289"/>
      <c r="BA202" s="289"/>
      <c r="BB202" s="289"/>
      <c r="BC202" s="289">
        <f t="shared" ref="BC202:BC203" si="100">4*Y202</f>
        <v>0</v>
      </c>
      <c r="BD202" s="289"/>
      <c r="BE202" s="289">
        <f>8*Y202</f>
        <v>0</v>
      </c>
      <c r="BF202" s="289"/>
      <c r="BG202" s="289"/>
      <c r="BH202" s="289"/>
      <c r="BI202" s="289"/>
      <c r="BJ202" s="289"/>
      <c r="BK202" s="289"/>
      <c r="BL202" s="291"/>
      <c r="BM202" s="289"/>
      <c r="BN202" s="294"/>
      <c r="BO202" s="294"/>
      <c r="BP202" s="294"/>
      <c r="BQ202" s="289">
        <f>12*Y202</f>
        <v>0</v>
      </c>
      <c r="BR202" s="289"/>
      <c r="BS202" s="294"/>
      <c r="BT202" s="124"/>
      <c r="BU202" s="124"/>
    </row>
    <row r="203" ht="27.0" customHeight="1">
      <c r="A203" s="125"/>
      <c r="B203" s="262" t="s">
        <v>512</v>
      </c>
      <c r="C203" s="263" t="s">
        <v>485</v>
      </c>
      <c r="D203" s="292" t="s">
        <v>513</v>
      </c>
      <c r="E203" s="363" t="s">
        <v>514</v>
      </c>
      <c r="F203" s="266">
        <v>6.0</v>
      </c>
      <c r="G203" s="362">
        <v>180.0</v>
      </c>
      <c r="H203" s="268"/>
      <c r="I203" s="269"/>
      <c r="J203" s="270"/>
      <c r="K203" s="455"/>
      <c r="L203" s="249"/>
      <c r="M203" s="272"/>
      <c r="N203" s="456"/>
      <c r="O203" s="274"/>
      <c r="P203" s="457"/>
      <c r="Q203" s="458"/>
      <c r="R203" s="459"/>
      <c r="S203" s="278"/>
      <c r="T203" s="279"/>
      <c r="U203" s="280"/>
      <c r="V203" s="460"/>
      <c r="W203" s="461"/>
      <c r="X203" s="282"/>
      <c r="Y203" s="283">
        <f t="shared" si="94"/>
        <v>0</v>
      </c>
      <c r="Z203" s="283">
        <f t="shared" si="95"/>
        <v>0</v>
      </c>
      <c r="AA203" s="284">
        <f t="shared" si="96"/>
        <v>0</v>
      </c>
      <c r="AB203" s="238"/>
      <c r="AC203" s="361">
        <v>10.663</v>
      </c>
      <c r="AD203" s="286">
        <f t="shared" si="97"/>
        <v>0</v>
      </c>
      <c r="AE203" s="287">
        <f t="shared" si="98"/>
        <v>0</v>
      </c>
      <c r="AF203" s="288"/>
      <c r="AG203" s="289"/>
      <c r="AH203" s="289"/>
      <c r="AI203" s="289">
        <f>3*Y203</f>
        <v>0</v>
      </c>
      <c r="AJ203" s="289">
        <f>3*Y203</f>
        <v>0</v>
      </c>
      <c r="AK203" s="289"/>
      <c r="AL203" s="289"/>
      <c r="AM203" s="289"/>
      <c r="AN203" s="289"/>
      <c r="AO203" s="289"/>
      <c r="AP203" s="289"/>
      <c r="AQ203" s="289"/>
      <c r="AR203" s="289"/>
      <c r="AS203" s="289"/>
      <c r="AT203" s="289"/>
      <c r="AU203" s="289"/>
      <c r="AV203" s="289"/>
      <c r="AW203" s="291"/>
      <c r="AX203" s="289"/>
      <c r="AY203" s="289"/>
      <c r="AZ203" s="289"/>
      <c r="BA203" s="289"/>
      <c r="BB203" s="289"/>
      <c r="BC203" s="289">
        <f t="shared" si="100"/>
        <v>0</v>
      </c>
      <c r="BD203" s="289"/>
      <c r="BE203" s="289">
        <f>2*Y203</f>
        <v>0</v>
      </c>
      <c r="BF203" s="289"/>
      <c r="BG203" s="289"/>
      <c r="BH203" s="289"/>
      <c r="BI203" s="289"/>
      <c r="BJ203" s="289"/>
      <c r="BK203" s="289"/>
      <c r="BL203" s="291"/>
      <c r="BM203" s="289"/>
      <c r="BN203" s="294"/>
      <c r="BO203" s="294"/>
      <c r="BP203" s="294"/>
      <c r="BQ203" s="289">
        <f>6*Y203</f>
        <v>0</v>
      </c>
      <c r="BR203" s="289"/>
      <c r="BS203" s="294"/>
      <c r="BT203" s="124"/>
      <c r="BU203" s="124"/>
    </row>
    <row r="204" ht="27.0" customHeight="1">
      <c r="A204" s="125"/>
      <c r="B204" s="262" t="s">
        <v>515</v>
      </c>
      <c r="C204" s="263" t="s">
        <v>485</v>
      </c>
      <c r="D204" s="292" t="s">
        <v>516</v>
      </c>
      <c r="E204" s="363" t="s">
        <v>517</v>
      </c>
      <c r="F204" s="266">
        <v>3.0</v>
      </c>
      <c r="G204" s="362">
        <v>215.0</v>
      </c>
      <c r="H204" s="268"/>
      <c r="I204" s="269"/>
      <c r="J204" s="270"/>
      <c r="K204" s="455"/>
      <c r="L204" s="249"/>
      <c r="M204" s="272"/>
      <c r="N204" s="456"/>
      <c r="O204" s="274"/>
      <c r="P204" s="457"/>
      <c r="Q204" s="458"/>
      <c r="R204" s="459"/>
      <c r="S204" s="278"/>
      <c r="T204" s="279"/>
      <c r="U204" s="280"/>
      <c r="V204" s="460"/>
      <c r="W204" s="461"/>
      <c r="X204" s="282"/>
      <c r="Y204" s="283">
        <f t="shared" si="94"/>
        <v>0</v>
      </c>
      <c r="Z204" s="283">
        <f t="shared" si="95"/>
        <v>0</v>
      </c>
      <c r="AA204" s="284">
        <f t="shared" si="96"/>
        <v>0</v>
      </c>
      <c r="AB204" s="238"/>
      <c r="AC204" s="361">
        <v>13.264</v>
      </c>
      <c r="AD204" s="286">
        <f t="shared" si="97"/>
        <v>0</v>
      </c>
      <c r="AE204" s="287">
        <f t="shared" si="98"/>
        <v>0</v>
      </c>
      <c r="AF204" s="288"/>
      <c r="AG204" s="289"/>
      <c r="AH204" s="289"/>
      <c r="AI204" s="289"/>
      <c r="AJ204" s="289"/>
      <c r="AK204" s="289">
        <f>2*Y204</f>
        <v>0</v>
      </c>
      <c r="AL204" s="289">
        <f>1*Y204</f>
        <v>0</v>
      </c>
      <c r="AM204" s="289"/>
      <c r="AN204" s="289"/>
      <c r="AO204" s="289"/>
      <c r="AP204" s="289"/>
      <c r="AQ204" s="289"/>
      <c r="AR204" s="289"/>
      <c r="AS204" s="289"/>
      <c r="AT204" s="289"/>
      <c r="AU204" s="289"/>
      <c r="AV204" s="289"/>
      <c r="AW204" s="291"/>
      <c r="AX204" s="289"/>
      <c r="AY204" s="289"/>
      <c r="AZ204" s="289"/>
      <c r="BA204" s="289"/>
      <c r="BB204" s="289"/>
      <c r="BC204" s="289">
        <f>8*Y204</f>
        <v>0</v>
      </c>
      <c r="BD204" s="289"/>
      <c r="BE204" s="289">
        <f>4*Y204</f>
        <v>0</v>
      </c>
      <c r="BF204" s="289"/>
      <c r="BG204" s="289"/>
      <c r="BH204" s="289"/>
      <c r="BI204" s="289"/>
      <c r="BJ204" s="289"/>
      <c r="BK204" s="289"/>
      <c r="BL204" s="291"/>
      <c r="BM204" s="289"/>
      <c r="BN204" s="294"/>
      <c r="BO204" s="294"/>
      <c r="BP204" s="294"/>
      <c r="BQ204" s="289"/>
      <c r="BR204" s="289"/>
      <c r="BS204" s="289">
        <f>3*Y204</f>
        <v>0</v>
      </c>
      <c r="BT204" s="124"/>
      <c r="BU204" s="124"/>
    </row>
    <row r="205" ht="27.0" customHeight="1">
      <c r="A205" s="125"/>
      <c r="B205" s="262" t="s">
        <v>366</v>
      </c>
      <c r="C205" s="263" t="s">
        <v>485</v>
      </c>
      <c r="D205" s="381" t="s">
        <v>367</v>
      </c>
      <c r="E205" s="252"/>
      <c r="F205" s="364">
        <f t="shared" ref="F205:G205" si="101">SUM(F194:F204)</f>
        <v>72</v>
      </c>
      <c r="G205" s="364">
        <f t="shared" si="101"/>
        <v>1996</v>
      </c>
      <c r="H205" s="268"/>
      <c r="I205" s="269"/>
      <c r="J205" s="270"/>
      <c r="K205" s="455"/>
      <c r="L205" s="249"/>
      <c r="M205" s="272"/>
      <c r="N205" s="456"/>
      <c r="O205" s="274"/>
      <c r="P205" s="457"/>
      <c r="Q205" s="458"/>
      <c r="R205" s="459"/>
      <c r="S205" s="278"/>
      <c r="T205" s="279"/>
      <c r="U205" s="280"/>
      <c r="V205" s="460"/>
      <c r="W205" s="461"/>
      <c r="X205" s="282"/>
      <c r="Y205" s="283">
        <f t="shared" si="94"/>
        <v>0</v>
      </c>
      <c r="Z205" s="283">
        <f t="shared" si="95"/>
        <v>0</v>
      </c>
      <c r="AA205" s="284">
        <f t="shared" si="96"/>
        <v>0</v>
      </c>
      <c r="AB205" s="260"/>
      <c r="AC205" s="285">
        <f>SUM(AC194:AC204)</f>
        <v>116.371</v>
      </c>
      <c r="AD205" s="286">
        <f t="shared" si="97"/>
        <v>0</v>
      </c>
      <c r="AE205" s="287">
        <f t="shared" si="98"/>
        <v>0</v>
      </c>
      <c r="AF205" s="288"/>
      <c r="AG205" s="289"/>
      <c r="AH205" s="289">
        <f>11*Y205</f>
        <v>0</v>
      </c>
      <c r="AI205" s="289">
        <f>18*Y205</f>
        <v>0</v>
      </c>
      <c r="AJ205" s="289">
        <f>19*Y205</f>
        <v>0</v>
      </c>
      <c r="AK205" s="289">
        <f>18*Y205</f>
        <v>0</v>
      </c>
      <c r="AL205" s="289">
        <f>8*Y205</f>
        <v>0</v>
      </c>
      <c r="AM205" s="289">
        <f>10*Y205</f>
        <v>0</v>
      </c>
      <c r="AN205" s="289">
        <f>3*Y205</f>
        <v>0</v>
      </c>
      <c r="AO205" s="289"/>
      <c r="AP205" s="289">
        <f>10*Y205</f>
        <v>0</v>
      </c>
      <c r="AQ205" s="289"/>
      <c r="AR205" s="289"/>
      <c r="AS205" s="289"/>
      <c r="AT205" s="289">
        <f>1*Y205</f>
        <v>0</v>
      </c>
      <c r="AU205" s="289"/>
      <c r="AV205" s="289">
        <f>1*Y205</f>
        <v>0</v>
      </c>
      <c r="AW205" s="291"/>
      <c r="AX205" s="289"/>
      <c r="AY205" s="289"/>
      <c r="AZ205" s="289"/>
      <c r="BA205" s="289">
        <f>29*Y205</f>
        <v>0</v>
      </c>
      <c r="BB205" s="289"/>
      <c r="BC205" s="289">
        <f>151*Y205</f>
        <v>0</v>
      </c>
      <c r="BD205" s="289"/>
      <c r="BE205" s="289">
        <f>51*Y205</f>
        <v>0</v>
      </c>
      <c r="BF205" s="289"/>
      <c r="BG205" s="289">
        <f>1*Y205</f>
        <v>0</v>
      </c>
      <c r="BH205" s="289"/>
      <c r="BI205" s="289"/>
      <c r="BJ205" s="289"/>
      <c r="BK205" s="289"/>
      <c r="BL205" s="291"/>
      <c r="BM205" s="289">
        <f>0*Y205</f>
        <v>0</v>
      </c>
      <c r="BN205" s="289">
        <f>12*Y205</f>
        <v>0</v>
      </c>
      <c r="BO205" s="289">
        <f>12*Y205</f>
        <v>0</v>
      </c>
      <c r="BP205" s="289">
        <f>0*Y205</f>
        <v>0</v>
      </c>
      <c r="BQ205" s="289">
        <f>42*Y205</f>
        <v>0</v>
      </c>
      <c r="BR205" s="289">
        <f>12*Y205</f>
        <v>0</v>
      </c>
      <c r="BS205" s="289">
        <f>21*Y205</f>
        <v>0</v>
      </c>
      <c r="BT205" s="124"/>
      <c r="BU205" s="124"/>
    </row>
    <row r="206" ht="42.0" customHeight="1">
      <c r="A206" s="125"/>
      <c r="B206" s="342" t="s">
        <v>518</v>
      </c>
      <c r="C206" s="343"/>
      <c r="D206" s="485" t="s">
        <v>519</v>
      </c>
      <c r="E206" s="486"/>
      <c r="F206" s="346"/>
      <c r="G206" s="346"/>
      <c r="H206" s="346"/>
      <c r="I206" s="346"/>
      <c r="J206" s="346"/>
      <c r="K206" s="346"/>
      <c r="L206" s="346"/>
      <c r="M206" s="346"/>
      <c r="N206" s="346"/>
      <c r="O206" s="346"/>
      <c r="P206" s="346"/>
      <c r="Q206" s="487"/>
      <c r="R206" s="346"/>
      <c r="S206" s="346"/>
      <c r="T206" s="346"/>
      <c r="U206" s="346"/>
      <c r="V206" s="346"/>
      <c r="W206" s="347"/>
      <c r="X206" s="488"/>
      <c r="Y206" s="346"/>
      <c r="Z206" s="346"/>
      <c r="AA206" s="347"/>
      <c r="AB206" s="489"/>
      <c r="AC206" s="386"/>
      <c r="AD206" s="346"/>
      <c r="AE206" s="318"/>
      <c r="AF206" s="225"/>
      <c r="AG206" s="348" t="s">
        <v>57</v>
      </c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2"/>
      <c r="AW206" s="153"/>
      <c r="AX206" s="349"/>
      <c r="AY206" s="350"/>
      <c r="AZ206" s="351" t="s">
        <v>58</v>
      </c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3"/>
      <c r="BL206" s="153"/>
      <c r="BM206" s="348" t="s">
        <v>59</v>
      </c>
      <c r="BN206" s="31"/>
      <c r="BO206" s="31"/>
      <c r="BP206" s="31"/>
      <c r="BQ206" s="31"/>
      <c r="BR206" s="31"/>
      <c r="BS206" s="32"/>
      <c r="BT206" s="124"/>
      <c r="BU206" s="124"/>
    </row>
    <row r="207" ht="18.75" customHeight="1">
      <c r="A207" s="125"/>
      <c r="B207" s="200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41"/>
      <c r="X207" s="360"/>
      <c r="Y207" s="474"/>
      <c r="Z207" s="474"/>
      <c r="AA207" s="474"/>
      <c r="AB207" s="474"/>
      <c r="AC207" s="474"/>
      <c r="AD207" s="474"/>
      <c r="AE207" s="474"/>
      <c r="AF207" s="225"/>
      <c r="AG207" s="222" t="s">
        <v>68</v>
      </c>
      <c r="AH207" s="222" t="s">
        <v>69</v>
      </c>
      <c r="AI207" s="222" t="s">
        <v>70</v>
      </c>
      <c r="AJ207" s="222" t="s">
        <v>71</v>
      </c>
      <c r="AK207" s="222" t="s">
        <v>72</v>
      </c>
      <c r="AL207" s="222" t="s">
        <v>73</v>
      </c>
      <c r="AM207" s="222" t="s">
        <v>74</v>
      </c>
      <c r="AN207" s="222" t="s">
        <v>75</v>
      </c>
      <c r="AO207" s="222" t="s">
        <v>76</v>
      </c>
      <c r="AP207" s="222" t="s">
        <v>77</v>
      </c>
      <c r="AQ207" s="222" t="s">
        <v>29</v>
      </c>
      <c r="AR207" s="222" t="s">
        <v>78</v>
      </c>
      <c r="AS207" s="222" t="s">
        <v>79</v>
      </c>
      <c r="AT207" s="222" t="s">
        <v>33</v>
      </c>
      <c r="AU207" s="222" t="s">
        <v>35</v>
      </c>
      <c r="AV207" s="223" t="s">
        <v>36</v>
      </c>
      <c r="AW207" s="153"/>
      <c r="AX207" s="226" t="s">
        <v>80</v>
      </c>
      <c r="AY207" s="226" t="s">
        <v>81</v>
      </c>
      <c r="AZ207" s="226" t="s">
        <v>80</v>
      </c>
      <c r="BA207" s="226" t="s">
        <v>81</v>
      </c>
      <c r="BB207" s="226" t="s">
        <v>80</v>
      </c>
      <c r="BC207" s="226" t="s">
        <v>81</v>
      </c>
      <c r="BD207" s="226" t="s">
        <v>80</v>
      </c>
      <c r="BE207" s="226" t="s">
        <v>81</v>
      </c>
      <c r="BF207" s="226" t="s">
        <v>80</v>
      </c>
      <c r="BG207" s="226" t="s">
        <v>81</v>
      </c>
      <c r="BH207" s="226" t="s">
        <v>80</v>
      </c>
      <c r="BI207" s="226" t="s">
        <v>81</v>
      </c>
      <c r="BJ207" s="226" t="s">
        <v>80</v>
      </c>
      <c r="BK207" s="227" t="s">
        <v>81</v>
      </c>
      <c r="BL207" s="153"/>
      <c r="BM207" s="228" t="s">
        <v>82</v>
      </c>
      <c r="BN207" s="228" t="s">
        <v>83</v>
      </c>
      <c r="BO207" s="228" t="s">
        <v>84</v>
      </c>
      <c r="BP207" s="228" t="s">
        <v>85</v>
      </c>
      <c r="BQ207" s="228" t="s">
        <v>86</v>
      </c>
      <c r="BR207" s="228" t="s">
        <v>87</v>
      </c>
      <c r="BS207" s="229" t="s">
        <v>88</v>
      </c>
      <c r="BT207" s="124"/>
      <c r="BU207" s="124"/>
    </row>
    <row r="208" ht="45.75" customHeight="1">
      <c r="A208" s="125"/>
      <c r="B208" s="49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50"/>
      <c r="X208" s="360"/>
      <c r="Y208" s="222" t="s">
        <v>62</v>
      </c>
      <c r="Z208" s="222" t="s">
        <v>63</v>
      </c>
      <c r="AA208" s="223" t="s">
        <v>64</v>
      </c>
      <c r="AB208" s="224"/>
      <c r="AC208" s="222" t="s">
        <v>62</v>
      </c>
      <c r="AD208" s="222" t="s">
        <v>63</v>
      </c>
      <c r="AE208" s="223" t="s">
        <v>64</v>
      </c>
      <c r="AF208" s="225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48"/>
      <c r="AW208" s="153"/>
      <c r="AX208" s="239"/>
      <c r="AY208" s="240"/>
      <c r="AZ208" s="239"/>
      <c r="BA208" s="240"/>
      <c r="BB208" s="239"/>
      <c r="BC208" s="240"/>
      <c r="BD208" s="239"/>
      <c r="BE208" s="240"/>
      <c r="BF208" s="239"/>
      <c r="BG208" s="240"/>
      <c r="BH208" s="239"/>
      <c r="BI208" s="240"/>
      <c r="BJ208" s="239"/>
      <c r="BK208" s="241"/>
      <c r="BL208" s="153"/>
      <c r="BM208" s="237"/>
      <c r="BN208" s="237"/>
      <c r="BO208" s="237"/>
      <c r="BP208" s="237"/>
      <c r="BQ208" s="237"/>
      <c r="BR208" s="237"/>
      <c r="BS208" s="48"/>
      <c r="BT208" s="124"/>
      <c r="BU208" s="124"/>
    </row>
    <row r="209" ht="73.5" customHeight="1">
      <c r="A209" s="125"/>
      <c r="B209" s="387"/>
      <c r="C209" s="388" t="s">
        <v>90</v>
      </c>
      <c r="D209" s="221"/>
      <c r="E209" s="390" t="s">
        <v>91</v>
      </c>
      <c r="F209" s="390" t="s">
        <v>92</v>
      </c>
      <c r="G209" s="390" t="s">
        <v>93</v>
      </c>
      <c r="H209" s="245" t="s">
        <v>94</v>
      </c>
      <c r="I209" s="246" t="s">
        <v>95</v>
      </c>
      <c r="J209" s="247" t="s">
        <v>96</v>
      </c>
      <c r="K209" s="450" t="s">
        <v>410</v>
      </c>
      <c r="L209" s="249" t="s">
        <v>98</v>
      </c>
      <c r="M209" s="250" t="s">
        <v>99</v>
      </c>
      <c r="N209" s="451" t="s">
        <v>411</v>
      </c>
      <c r="O209" s="252" t="s">
        <v>412</v>
      </c>
      <c r="P209" s="390" t="s">
        <v>413</v>
      </c>
      <c r="Q209" s="255" t="s">
        <v>104</v>
      </c>
      <c r="R209" s="452" t="s">
        <v>414</v>
      </c>
      <c r="S209" s="256" t="s">
        <v>415</v>
      </c>
      <c r="T209" s="257" t="s">
        <v>416</v>
      </c>
      <c r="U209" s="258" t="s">
        <v>107</v>
      </c>
      <c r="V209" s="453" t="s">
        <v>417</v>
      </c>
      <c r="W209" s="454" t="s">
        <v>418</v>
      </c>
      <c r="X209" s="360"/>
      <c r="Y209" s="239"/>
      <c r="Z209" s="239"/>
      <c r="AA209" s="51"/>
      <c r="AB209" s="238"/>
      <c r="AC209" s="239"/>
      <c r="AD209" s="239"/>
      <c r="AE209" s="51"/>
      <c r="AF209" s="225"/>
      <c r="AG209" s="239"/>
      <c r="AH209" s="239"/>
      <c r="AI209" s="239"/>
      <c r="AJ209" s="239"/>
      <c r="AK209" s="239"/>
      <c r="AL209" s="239"/>
      <c r="AM209" s="239"/>
      <c r="AN209" s="239"/>
      <c r="AO209" s="239"/>
      <c r="AP209" s="239"/>
      <c r="AQ209" s="239"/>
      <c r="AR209" s="239"/>
      <c r="AS209" s="239"/>
      <c r="AT209" s="239"/>
      <c r="AU209" s="239"/>
      <c r="AV209" s="51"/>
      <c r="AW209" s="153"/>
      <c r="AX209" s="261" t="s">
        <v>110</v>
      </c>
      <c r="AY209" s="32"/>
      <c r="AZ209" s="261" t="s">
        <v>68</v>
      </c>
      <c r="BA209" s="32"/>
      <c r="BB209" s="261" t="s">
        <v>69</v>
      </c>
      <c r="BC209" s="32"/>
      <c r="BD209" s="261" t="s">
        <v>70</v>
      </c>
      <c r="BE209" s="32"/>
      <c r="BF209" s="261" t="s">
        <v>71</v>
      </c>
      <c r="BG209" s="32"/>
      <c r="BH209" s="261" t="s">
        <v>72</v>
      </c>
      <c r="BI209" s="32"/>
      <c r="BJ209" s="261" t="s">
        <v>73</v>
      </c>
      <c r="BK209" s="32"/>
      <c r="BL209" s="153"/>
      <c r="BM209" s="239"/>
      <c r="BN209" s="239"/>
      <c r="BO209" s="239"/>
      <c r="BP209" s="239"/>
      <c r="BQ209" s="239"/>
      <c r="BR209" s="239"/>
      <c r="BS209" s="51"/>
      <c r="BT209" s="124"/>
      <c r="BU209" s="124"/>
    </row>
    <row r="210" ht="30.0" customHeight="1">
      <c r="A210" s="125"/>
      <c r="B210" s="263" t="s">
        <v>520</v>
      </c>
      <c r="C210" s="263" t="s">
        <v>521</v>
      </c>
      <c r="D210" s="295" t="s">
        <v>522</v>
      </c>
      <c r="E210" s="263"/>
      <c r="F210" s="266">
        <v>30.0</v>
      </c>
      <c r="G210" s="267">
        <v>151.0</v>
      </c>
      <c r="H210" s="268"/>
      <c r="I210" s="269"/>
      <c r="J210" s="270"/>
      <c r="K210" s="455"/>
      <c r="L210" s="249"/>
      <c r="M210" s="272"/>
      <c r="N210" s="456"/>
      <c r="O210" s="274"/>
      <c r="P210" s="457"/>
      <c r="Q210" s="458"/>
      <c r="R210" s="459"/>
      <c r="S210" s="278"/>
      <c r="T210" s="279"/>
      <c r="U210" s="280"/>
      <c r="V210" s="460"/>
      <c r="W210" s="461"/>
      <c r="X210" s="360"/>
      <c r="Y210" s="283">
        <f t="shared" ref="Y210:Y218" si="102">H210+I210+J210+K210+M210+N210+O210+P210+Q210+R210+S210+T210+U210+V210+W210+L210</f>
        <v>0</v>
      </c>
      <c r="Z210" s="283">
        <f t="shared" ref="Z210:Z218" si="103">Y210*F210</f>
        <v>0</v>
      </c>
      <c r="AA210" s="284">
        <f t="shared" ref="AA210:AA218" si="104">G210*Y210</f>
        <v>0</v>
      </c>
      <c r="AB210" s="238"/>
      <c r="AC210" s="361">
        <v>5.9</v>
      </c>
      <c r="AD210" s="286">
        <f t="shared" ref="AD210:AD218" si="105">AC210*Y210</f>
        <v>0</v>
      </c>
      <c r="AE210" s="287">
        <f t="shared" ref="AE210:AE218" si="106">AG210*0.26+AH210*0.32+AI210*0.36+AJ210*0.42+AK210*0.5+AL210*0.52+AM210*0.62+AN210*0.68+AO210*0.85+AP210*0.85+AR210*0.13+AT210*0.154+AV210*0.208+AZ210*0.04+BA210*0.04+BB210*0.06+BC210*0.09+BD210*0.07+BE210*0.11+BF210*0.08+BG210*0.19+BH210*0.09+BI210*0.22+BJ210*0.1+BK210*0.18</f>
        <v>0</v>
      </c>
      <c r="AF210" s="288"/>
      <c r="AG210" s="289"/>
      <c r="AH210" s="289">
        <f>21*Y210</f>
        <v>0</v>
      </c>
      <c r="AI210" s="289">
        <f>9*Y210</f>
        <v>0</v>
      </c>
      <c r="AJ210" s="289"/>
      <c r="AK210" s="289"/>
      <c r="AL210" s="289"/>
      <c r="AM210" s="289"/>
      <c r="AN210" s="289"/>
      <c r="AO210" s="289"/>
      <c r="AP210" s="289"/>
      <c r="AQ210" s="289"/>
      <c r="AR210" s="289"/>
      <c r="AS210" s="289"/>
      <c r="AT210" s="289"/>
      <c r="AU210" s="289"/>
      <c r="AV210" s="289"/>
      <c r="AW210" s="291"/>
      <c r="AX210" s="289"/>
      <c r="AY210" s="289"/>
      <c r="AZ210" s="289">
        <f>8*Y210</f>
        <v>0</v>
      </c>
      <c r="BA210" s="289"/>
      <c r="BB210" s="289">
        <f>22*Y210</f>
        <v>0</v>
      </c>
      <c r="BC210" s="289"/>
      <c r="BD210" s="289"/>
      <c r="BE210" s="289"/>
      <c r="BF210" s="289"/>
      <c r="BG210" s="289"/>
      <c r="BH210" s="289"/>
      <c r="BI210" s="289"/>
      <c r="BJ210" s="289"/>
      <c r="BK210" s="289"/>
      <c r="BL210" s="291"/>
      <c r="BM210" s="289"/>
      <c r="BN210" s="289">
        <f>30*Y210</f>
        <v>0</v>
      </c>
      <c r="BO210" s="294"/>
      <c r="BP210" s="294"/>
      <c r="BQ210" s="294"/>
      <c r="BR210" s="294"/>
      <c r="BS210" s="294"/>
      <c r="BT210" s="124"/>
      <c r="BU210" s="124"/>
    </row>
    <row r="211" ht="30.0" customHeight="1">
      <c r="A211" s="125"/>
      <c r="B211" s="262" t="s">
        <v>523</v>
      </c>
      <c r="C211" s="263" t="s">
        <v>521</v>
      </c>
      <c r="D211" s="295" t="s">
        <v>524</v>
      </c>
      <c r="E211" s="263"/>
      <c r="F211" s="266">
        <v>22.0</v>
      </c>
      <c r="G211" s="267">
        <v>182.5</v>
      </c>
      <c r="H211" s="268"/>
      <c r="I211" s="269"/>
      <c r="J211" s="270"/>
      <c r="K211" s="455"/>
      <c r="L211" s="249"/>
      <c r="M211" s="272"/>
      <c r="N211" s="456"/>
      <c r="O211" s="274"/>
      <c r="P211" s="457"/>
      <c r="Q211" s="458"/>
      <c r="R211" s="459"/>
      <c r="S211" s="278"/>
      <c r="T211" s="279"/>
      <c r="U211" s="280"/>
      <c r="V211" s="460"/>
      <c r="W211" s="461"/>
      <c r="X211" s="360"/>
      <c r="Y211" s="283">
        <f t="shared" si="102"/>
        <v>0</v>
      </c>
      <c r="Z211" s="283">
        <f t="shared" si="103"/>
        <v>0</v>
      </c>
      <c r="AA211" s="284">
        <f t="shared" si="104"/>
        <v>0</v>
      </c>
      <c r="AB211" s="238"/>
      <c r="AC211" s="361">
        <v>9.3</v>
      </c>
      <c r="AD211" s="286">
        <f t="shared" si="105"/>
        <v>0</v>
      </c>
      <c r="AE211" s="287">
        <f t="shared" si="106"/>
        <v>0</v>
      </c>
      <c r="AF211" s="288"/>
      <c r="AG211" s="289"/>
      <c r="AH211" s="289"/>
      <c r="AI211" s="289">
        <f>13*Y211</f>
        <v>0</v>
      </c>
      <c r="AJ211" s="289">
        <f>9*Y211</f>
        <v>0</v>
      </c>
      <c r="AK211" s="289"/>
      <c r="AL211" s="289"/>
      <c r="AM211" s="289"/>
      <c r="AN211" s="289"/>
      <c r="AO211" s="289"/>
      <c r="AP211" s="289"/>
      <c r="AQ211" s="289"/>
      <c r="AR211" s="289"/>
      <c r="AS211" s="289"/>
      <c r="AT211" s="289"/>
      <c r="AU211" s="289"/>
      <c r="AV211" s="289"/>
      <c r="AW211" s="291"/>
      <c r="AX211" s="289"/>
      <c r="AY211" s="289"/>
      <c r="AZ211" s="289"/>
      <c r="BA211" s="289"/>
      <c r="BB211" s="289">
        <f>16*Y211</f>
        <v>0</v>
      </c>
      <c r="BC211" s="289"/>
      <c r="BD211" s="289">
        <f>6*Y211</f>
        <v>0</v>
      </c>
      <c r="BE211" s="289"/>
      <c r="BF211" s="289"/>
      <c r="BG211" s="289"/>
      <c r="BH211" s="289"/>
      <c r="BI211" s="289"/>
      <c r="BJ211" s="289"/>
      <c r="BK211" s="289"/>
      <c r="BL211" s="291"/>
      <c r="BM211" s="289"/>
      <c r="BN211" s="294"/>
      <c r="BO211" s="289">
        <f>22*Y211</f>
        <v>0</v>
      </c>
      <c r="BP211" s="294"/>
      <c r="BQ211" s="294"/>
      <c r="BR211" s="294"/>
      <c r="BS211" s="294"/>
      <c r="BT211" s="124"/>
      <c r="BU211" s="124"/>
    </row>
    <row r="212" ht="30.0" customHeight="1">
      <c r="A212" s="125"/>
      <c r="B212" s="262" t="s">
        <v>525</v>
      </c>
      <c r="C212" s="263" t="s">
        <v>521</v>
      </c>
      <c r="D212" s="295" t="s">
        <v>526</v>
      </c>
      <c r="E212" s="263"/>
      <c r="F212" s="266">
        <v>10.0</v>
      </c>
      <c r="G212" s="267">
        <v>111.0</v>
      </c>
      <c r="H212" s="268"/>
      <c r="I212" s="269"/>
      <c r="J212" s="270"/>
      <c r="K212" s="455"/>
      <c r="L212" s="249"/>
      <c r="M212" s="272"/>
      <c r="N212" s="456"/>
      <c r="O212" s="274"/>
      <c r="P212" s="457"/>
      <c r="Q212" s="458"/>
      <c r="R212" s="459"/>
      <c r="S212" s="278"/>
      <c r="T212" s="279"/>
      <c r="U212" s="280"/>
      <c r="V212" s="460"/>
      <c r="W212" s="461"/>
      <c r="X212" s="360"/>
      <c r="Y212" s="283">
        <f t="shared" si="102"/>
        <v>0</v>
      </c>
      <c r="Z212" s="283">
        <f t="shared" si="103"/>
        <v>0</v>
      </c>
      <c r="AA212" s="284">
        <f t="shared" si="104"/>
        <v>0</v>
      </c>
      <c r="AB212" s="238"/>
      <c r="AC212" s="361">
        <v>6.2</v>
      </c>
      <c r="AD212" s="286">
        <f t="shared" si="105"/>
        <v>0</v>
      </c>
      <c r="AE212" s="287">
        <f t="shared" si="106"/>
        <v>0</v>
      </c>
      <c r="AF212" s="288"/>
      <c r="AG212" s="289"/>
      <c r="AH212" s="289"/>
      <c r="AI212" s="289">
        <f>4*Y212</f>
        <v>0</v>
      </c>
      <c r="AJ212" s="289">
        <f>6*Y212</f>
        <v>0</v>
      </c>
      <c r="AK212" s="289"/>
      <c r="AL212" s="289"/>
      <c r="AM212" s="289"/>
      <c r="AN212" s="289"/>
      <c r="AO212" s="289"/>
      <c r="AP212" s="289"/>
      <c r="AQ212" s="289"/>
      <c r="AR212" s="289"/>
      <c r="AS212" s="289"/>
      <c r="AT212" s="289"/>
      <c r="AU212" s="289"/>
      <c r="AV212" s="289"/>
      <c r="AW212" s="291"/>
      <c r="AX212" s="289"/>
      <c r="AY212" s="289"/>
      <c r="AZ212" s="289"/>
      <c r="BA212" s="289"/>
      <c r="BB212" s="289">
        <f>3*Y212</f>
        <v>0</v>
      </c>
      <c r="BC212" s="289"/>
      <c r="BD212" s="289">
        <f>7*Y212</f>
        <v>0</v>
      </c>
      <c r="BE212" s="289"/>
      <c r="BF212" s="289"/>
      <c r="BG212" s="289"/>
      <c r="BH212" s="289"/>
      <c r="BI212" s="289"/>
      <c r="BJ212" s="289"/>
      <c r="BK212" s="289"/>
      <c r="BL212" s="291"/>
      <c r="BM212" s="289"/>
      <c r="BN212" s="294"/>
      <c r="BO212" s="294"/>
      <c r="BP212" s="289">
        <f>10*Y212</f>
        <v>0</v>
      </c>
      <c r="BQ212" s="294"/>
      <c r="BR212" s="294"/>
      <c r="BS212" s="294"/>
      <c r="BT212" s="124"/>
      <c r="BU212" s="124"/>
    </row>
    <row r="213" ht="30.0" customHeight="1">
      <c r="A213" s="125"/>
      <c r="B213" s="262" t="s">
        <v>527</v>
      </c>
      <c r="C213" s="263" t="s">
        <v>521</v>
      </c>
      <c r="D213" s="295" t="s">
        <v>528</v>
      </c>
      <c r="E213" s="263"/>
      <c r="F213" s="266">
        <v>4.0</v>
      </c>
      <c r="G213" s="267">
        <v>82.0</v>
      </c>
      <c r="H213" s="268"/>
      <c r="I213" s="269"/>
      <c r="J213" s="270"/>
      <c r="K213" s="455"/>
      <c r="L213" s="249"/>
      <c r="M213" s="272"/>
      <c r="N213" s="456"/>
      <c r="O213" s="274"/>
      <c r="P213" s="457"/>
      <c r="Q213" s="458"/>
      <c r="R213" s="459"/>
      <c r="S213" s="278"/>
      <c r="T213" s="279"/>
      <c r="U213" s="280"/>
      <c r="V213" s="460"/>
      <c r="W213" s="461"/>
      <c r="X213" s="360"/>
      <c r="Y213" s="283">
        <f t="shared" si="102"/>
        <v>0</v>
      </c>
      <c r="Z213" s="283">
        <f t="shared" si="103"/>
        <v>0</v>
      </c>
      <c r="AA213" s="284">
        <f t="shared" si="104"/>
        <v>0</v>
      </c>
      <c r="AB213" s="238"/>
      <c r="AC213" s="361">
        <v>5.2</v>
      </c>
      <c r="AD213" s="286">
        <f t="shared" si="105"/>
        <v>0</v>
      </c>
      <c r="AE213" s="287">
        <f t="shared" si="106"/>
        <v>0</v>
      </c>
      <c r="AF213" s="288"/>
      <c r="AG213" s="289"/>
      <c r="AH213" s="289"/>
      <c r="AI213" s="289"/>
      <c r="AJ213" s="289">
        <f>4*Y213</f>
        <v>0</v>
      </c>
      <c r="AK213" s="289"/>
      <c r="AL213" s="289"/>
      <c r="AM213" s="289"/>
      <c r="AN213" s="289"/>
      <c r="AO213" s="289"/>
      <c r="AP213" s="289"/>
      <c r="AQ213" s="289"/>
      <c r="AR213" s="289"/>
      <c r="AS213" s="289"/>
      <c r="AT213" s="289"/>
      <c r="AU213" s="289"/>
      <c r="AV213" s="289"/>
      <c r="AW213" s="291"/>
      <c r="AX213" s="289"/>
      <c r="AY213" s="289"/>
      <c r="AZ213" s="289"/>
      <c r="BA213" s="289"/>
      <c r="BB213" s="289"/>
      <c r="BC213" s="289"/>
      <c r="BD213" s="289">
        <f>4*Y213</f>
        <v>0</v>
      </c>
      <c r="BE213" s="289"/>
      <c r="BF213" s="289"/>
      <c r="BG213" s="289"/>
      <c r="BH213" s="289"/>
      <c r="BI213" s="289"/>
      <c r="BJ213" s="289"/>
      <c r="BK213" s="289"/>
      <c r="BL213" s="291"/>
      <c r="BM213" s="289"/>
      <c r="BN213" s="294"/>
      <c r="BO213" s="294"/>
      <c r="BP213" s="294"/>
      <c r="BQ213" s="289">
        <f t="shared" ref="BQ213:BQ214" si="107">4*Y213</f>
        <v>0</v>
      </c>
      <c r="BR213" s="294"/>
      <c r="BS213" s="294"/>
      <c r="BT213" s="124"/>
      <c r="BU213" s="124"/>
    </row>
    <row r="214" ht="30.0" customHeight="1">
      <c r="A214" s="125"/>
      <c r="B214" s="262" t="s">
        <v>529</v>
      </c>
      <c r="C214" s="263" t="s">
        <v>521</v>
      </c>
      <c r="D214" s="295" t="s">
        <v>530</v>
      </c>
      <c r="E214" s="263"/>
      <c r="F214" s="266">
        <v>20.0</v>
      </c>
      <c r="G214" s="267">
        <v>199.5</v>
      </c>
      <c r="H214" s="268"/>
      <c r="I214" s="269"/>
      <c r="J214" s="270"/>
      <c r="K214" s="455"/>
      <c r="L214" s="249"/>
      <c r="M214" s="272"/>
      <c r="N214" s="456"/>
      <c r="O214" s="274"/>
      <c r="P214" s="457"/>
      <c r="Q214" s="458"/>
      <c r="R214" s="459"/>
      <c r="S214" s="278"/>
      <c r="T214" s="279"/>
      <c r="U214" s="280"/>
      <c r="V214" s="460"/>
      <c r="W214" s="461"/>
      <c r="X214" s="360"/>
      <c r="Y214" s="283">
        <f t="shared" si="102"/>
        <v>0</v>
      </c>
      <c r="Z214" s="283">
        <f t="shared" si="103"/>
        <v>0</v>
      </c>
      <c r="AA214" s="284">
        <f t="shared" si="104"/>
        <v>0</v>
      </c>
      <c r="AB214" s="238"/>
      <c r="AC214" s="361">
        <v>10.7</v>
      </c>
      <c r="AD214" s="286">
        <f t="shared" si="105"/>
        <v>0</v>
      </c>
      <c r="AE214" s="287">
        <f t="shared" si="106"/>
        <v>0</v>
      </c>
      <c r="AF214" s="288"/>
      <c r="AG214" s="289"/>
      <c r="AH214" s="289"/>
      <c r="AI214" s="289">
        <f>1*Y214</f>
        <v>0</v>
      </c>
      <c r="AJ214" s="289">
        <f>3*Y214</f>
        <v>0</v>
      </c>
      <c r="AK214" s="289">
        <f>4*Y214</f>
        <v>0</v>
      </c>
      <c r="AL214" s="289">
        <f>2*Y214</f>
        <v>0</v>
      </c>
      <c r="AM214" s="289">
        <f>5*Y214</f>
        <v>0</v>
      </c>
      <c r="AN214" s="289">
        <f>5*Y214</f>
        <v>0</v>
      </c>
      <c r="AO214" s="289"/>
      <c r="AP214" s="289"/>
      <c r="AQ214" s="289"/>
      <c r="AR214" s="289"/>
      <c r="AS214" s="289"/>
      <c r="AT214" s="289"/>
      <c r="AU214" s="289"/>
      <c r="AV214" s="289"/>
      <c r="AW214" s="291"/>
      <c r="AX214" s="289"/>
      <c r="AY214" s="289"/>
      <c r="AZ214" s="289"/>
      <c r="BA214" s="289"/>
      <c r="BB214" s="289">
        <f>2*Y214</f>
        <v>0</v>
      </c>
      <c r="BC214" s="289"/>
      <c r="BD214" s="289"/>
      <c r="BE214" s="289"/>
      <c r="BF214" s="289">
        <f>14*Y214</f>
        <v>0</v>
      </c>
      <c r="BG214" s="289"/>
      <c r="BH214" s="289"/>
      <c r="BI214" s="289"/>
      <c r="BJ214" s="289"/>
      <c r="BK214" s="289"/>
      <c r="BL214" s="291"/>
      <c r="BM214" s="289"/>
      <c r="BN214" s="289">
        <f>4*Y214</f>
        <v>0</v>
      </c>
      <c r="BO214" s="289">
        <f>9*Y214</f>
        <v>0</v>
      </c>
      <c r="BP214" s="289">
        <f>3*Y214</f>
        <v>0</v>
      </c>
      <c r="BQ214" s="289">
        <f t="shared" si="107"/>
        <v>0</v>
      </c>
      <c r="BR214" s="294"/>
      <c r="BS214" s="294"/>
      <c r="BT214" s="124"/>
      <c r="BU214" s="124"/>
    </row>
    <row r="215" ht="30.0" customHeight="1">
      <c r="A215" s="125"/>
      <c r="B215" s="262" t="s">
        <v>531</v>
      </c>
      <c r="C215" s="263" t="s">
        <v>521</v>
      </c>
      <c r="D215" s="295" t="s">
        <v>532</v>
      </c>
      <c r="E215" s="263"/>
      <c r="F215" s="266">
        <v>16.0</v>
      </c>
      <c r="G215" s="267">
        <v>178.9</v>
      </c>
      <c r="H215" s="268"/>
      <c r="I215" s="269"/>
      <c r="J215" s="270"/>
      <c r="K215" s="455"/>
      <c r="L215" s="249"/>
      <c r="M215" s="272"/>
      <c r="N215" s="456"/>
      <c r="O215" s="274"/>
      <c r="P215" s="457"/>
      <c r="Q215" s="458"/>
      <c r="R215" s="459"/>
      <c r="S215" s="278"/>
      <c r="T215" s="279"/>
      <c r="U215" s="280"/>
      <c r="V215" s="460"/>
      <c r="W215" s="461"/>
      <c r="X215" s="360"/>
      <c r="Y215" s="283">
        <f t="shared" si="102"/>
        <v>0</v>
      </c>
      <c r="Z215" s="283">
        <f t="shared" si="103"/>
        <v>0</v>
      </c>
      <c r="AA215" s="284">
        <f t="shared" si="104"/>
        <v>0</v>
      </c>
      <c r="AB215" s="238"/>
      <c r="AC215" s="361">
        <v>10.0</v>
      </c>
      <c r="AD215" s="286">
        <f t="shared" si="105"/>
        <v>0</v>
      </c>
      <c r="AE215" s="287">
        <f t="shared" si="106"/>
        <v>0</v>
      </c>
      <c r="AF215" s="288"/>
      <c r="AG215" s="289"/>
      <c r="AH215" s="289"/>
      <c r="AI215" s="289">
        <f>3*Y215</f>
        <v>0</v>
      </c>
      <c r="AJ215" s="289">
        <f>13*Y215</f>
        <v>0</v>
      </c>
      <c r="AK215" s="289"/>
      <c r="AL215" s="289"/>
      <c r="AM215" s="289"/>
      <c r="AN215" s="289"/>
      <c r="AO215" s="289"/>
      <c r="AP215" s="289"/>
      <c r="AQ215" s="289"/>
      <c r="AR215" s="289"/>
      <c r="AS215" s="289"/>
      <c r="AT215" s="289"/>
      <c r="AU215" s="289"/>
      <c r="AV215" s="289"/>
      <c r="AW215" s="291"/>
      <c r="AX215" s="289"/>
      <c r="AY215" s="289"/>
      <c r="AZ215" s="289"/>
      <c r="BA215" s="289"/>
      <c r="BB215" s="289">
        <f>8*Y215</f>
        <v>0</v>
      </c>
      <c r="BC215" s="289"/>
      <c r="BD215" s="289">
        <f>8*Y215</f>
        <v>0</v>
      </c>
      <c r="BE215" s="289"/>
      <c r="BF215" s="289"/>
      <c r="BG215" s="289"/>
      <c r="BH215" s="289"/>
      <c r="BI215" s="289"/>
      <c r="BJ215" s="289"/>
      <c r="BK215" s="289"/>
      <c r="BL215" s="291"/>
      <c r="BM215" s="289"/>
      <c r="BN215" s="294"/>
      <c r="BO215" s="289">
        <f>4*Y215</f>
        <v>0</v>
      </c>
      <c r="BP215" s="289">
        <f>7*Y215</f>
        <v>0</v>
      </c>
      <c r="BQ215" s="289">
        <f>5*Y215</f>
        <v>0</v>
      </c>
      <c r="BR215" s="294"/>
      <c r="BS215" s="294"/>
      <c r="BT215" s="124"/>
      <c r="BU215" s="124"/>
    </row>
    <row r="216" ht="30.0" customHeight="1">
      <c r="A216" s="125"/>
      <c r="B216" s="262" t="s">
        <v>533</v>
      </c>
      <c r="C216" s="263" t="s">
        <v>521</v>
      </c>
      <c r="D216" s="295" t="s">
        <v>534</v>
      </c>
      <c r="E216" s="263"/>
      <c r="F216" s="266">
        <v>20.0</v>
      </c>
      <c r="G216" s="267">
        <v>96.0</v>
      </c>
      <c r="H216" s="268"/>
      <c r="I216" s="269"/>
      <c r="J216" s="270"/>
      <c r="K216" s="455"/>
      <c r="L216" s="249"/>
      <c r="M216" s="272"/>
      <c r="N216" s="456"/>
      <c r="O216" s="274"/>
      <c r="P216" s="457"/>
      <c r="Q216" s="458"/>
      <c r="R216" s="459"/>
      <c r="S216" s="278"/>
      <c r="T216" s="279"/>
      <c r="U216" s="280"/>
      <c r="V216" s="460"/>
      <c r="W216" s="461"/>
      <c r="X216" s="360"/>
      <c r="Y216" s="283">
        <f t="shared" si="102"/>
        <v>0</v>
      </c>
      <c r="Z216" s="283">
        <f t="shared" si="103"/>
        <v>0</v>
      </c>
      <c r="AA216" s="284">
        <f t="shared" si="104"/>
        <v>0</v>
      </c>
      <c r="AB216" s="238"/>
      <c r="AC216" s="361">
        <v>3.5</v>
      </c>
      <c r="AD216" s="286">
        <f t="shared" si="105"/>
        <v>0</v>
      </c>
      <c r="AE216" s="287">
        <f t="shared" si="106"/>
        <v>0</v>
      </c>
      <c r="AF216" s="288"/>
      <c r="AG216" s="289"/>
      <c r="AH216" s="289">
        <f>14*Y216</f>
        <v>0</v>
      </c>
      <c r="AI216" s="289">
        <f>6*Y216</f>
        <v>0</v>
      </c>
      <c r="AJ216" s="289"/>
      <c r="AK216" s="289"/>
      <c r="AL216" s="289"/>
      <c r="AM216" s="289"/>
      <c r="AN216" s="289"/>
      <c r="AO216" s="289"/>
      <c r="AP216" s="289"/>
      <c r="AQ216" s="289"/>
      <c r="AR216" s="289"/>
      <c r="AS216" s="289"/>
      <c r="AT216" s="289"/>
      <c r="AU216" s="289"/>
      <c r="AV216" s="289"/>
      <c r="AW216" s="291"/>
      <c r="AX216" s="289"/>
      <c r="AY216" s="289"/>
      <c r="AZ216" s="289">
        <f>5*Y216</f>
        <v>0</v>
      </c>
      <c r="BA216" s="289"/>
      <c r="BB216" s="289">
        <f>15*Y216</f>
        <v>0</v>
      </c>
      <c r="BC216" s="289"/>
      <c r="BD216" s="289"/>
      <c r="BE216" s="289"/>
      <c r="BF216" s="289"/>
      <c r="BG216" s="289"/>
      <c r="BH216" s="289"/>
      <c r="BI216" s="289"/>
      <c r="BJ216" s="289"/>
      <c r="BK216" s="289"/>
      <c r="BL216" s="291"/>
      <c r="BM216" s="289"/>
      <c r="BN216" s="289">
        <f>20*Y216</f>
        <v>0</v>
      </c>
      <c r="BO216" s="294"/>
      <c r="BP216" s="294"/>
      <c r="BQ216" s="294"/>
      <c r="BR216" s="294"/>
      <c r="BS216" s="294"/>
      <c r="BT216" s="124"/>
      <c r="BU216" s="124"/>
    </row>
    <row r="217" ht="30.0" customHeight="1">
      <c r="A217" s="125"/>
      <c r="B217" s="262" t="s">
        <v>535</v>
      </c>
      <c r="C217" s="263" t="s">
        <v>521</v>
      </c>
      <c r="D217" s="264" t="s">
        <v>536</v>
      </c>
      <c r="E217" s="265"/>
      <c r="F217" s="266">
        <v>16.0</v>
      </c>
      <c r="G217" s="267">
        <v>69.0</v>
      </c>
      <c r="H217" s="268"/>
      <c r="I217" s="269"/>
      <c r="J217" s="270"/>
      <c r="K217" s="455"/>
      <c r="L217" s="249"/>
      <c r="M217" s="272"/>
      <c r="N217" s="456"/>
      <c r="O217" s="274"/>
      <c r="P217" s="457"/>
      <c r="Q217" s="458"/>
      <c r="R217" s="459"/>
      <c r="S217" s="278"/>
      <c r="T217" s="279"/>
      <c r="U217" s="280"/>
      <c r="V217" s="460"/>
      <c r="W217" s="461"/>
      <c r="X217" s="360"/>
      <c r="Y217" s="283">
        <f t="shared" si="102"/>
        <v>0</v>
      </c>
      <c r="Z217" s="283">
        <f t="shared" si="103"/>
        <v>0</v>
      </c>
      <c r="AA217" s="284">
        <f t="shared" si="104"/>
        <v>0</v>
      </c>
      <c r="AB217" s="238"/>
      <c r="AC217" s="361">
        <v>1.8</v>
      </c>
      <c r="AD217" s="286">
        <f t="shared" si="105"/>
        <v>0</v>
      </c>
      <c r="AE217" s="287">
        <f t="shared" si="106"/>
        <v>0</v>
      </c>
      <c r="AF217" s="288"/>
      <c r="AG217" s="289"/>
      <c r="AH217" s="289"/>
      <c r="AI217" s="289">
        <f>25*Y217</f>
        <v>0</v>
      </c>
      <c r="AJ217" s="289">
        <f>1*Y217</f>
        <v>0</v>
      </c>
      <c r="AK217" s="289"/>
      <c r="AL217" s="289"/>
      <c r="AM217" s="289"/>
      <c r="AN217" s="289"/>
      <c r="AO217" s="289"/>
      <c r="AP217" s="289"/>
      <c r="AQ217" s="289"/>
      <c r="AR217" s="289"/>
      <c r="AS217" s="289"/>
      <c r="AT217" s="289"/>
      <c r="AU217" s="289"/>
      <c r="AV217" s="289"/>
      <c r="AW217" s="291"/>
      <c r="AX217" s="289"/>
      <c r="AY217" s="289"/>
      <c r="AZ217" s="289"/>
      <c r="BA217" s="289"/>
      <c r="BB217" s="289"/>
      <c r="BC217" s="289"/>
      <c r="BD217" s="289"/>
      <c r="BE217" s="289"/>
      <c r="BF217" s="289"/>
      <c r="BG217" s="289"/>
      <c r="BH217" s="289"/>
      <c r="BI217" s="289"/>
      <c r="BJ217" s="289"/>
      <c r="BK217" s="289"/>
      <c r="BL217" s="291"/>
      <c r="BM217" s="289"/>
      <c r="BN217" s="289">
        <f>16*Y217</f>
        <v>0</v>
      </c>
      <c r="BO217" s="294"/>
      <c r="BP217" s="294"/>
      <c r="BQ217" s="294"/>
      <c r="BR217" s="294"/>
      <c r="BS217" s="294"/>
      <c r="BT217" s="124"/>
      <c r="BU217" s="124"/>
    </row>
    <row r="218" ht="30.0" customHeight="1">
      <c r="A218" s="125"/>
      <c r="B218" s="262" t="s">
        <v>537</v>
      </c>
      <c r="C218" s="263" t="s">
        <v>521</v>
      </c>
      <c r="D218" s="490" t="s">
        <v>538</v>
      </c>
      <c r="E218" s="263"/>
      <c r="F218" s="266">
        <f t="shared" ref="F218:G218" si="108">SUM(F210:F217)</f>
        <v>138</v>
      </c>
      <c r="G218" s="266">
        <f t="shared" si="108"/>
        <v>1069.9</v>
      </c>
      <c r="H218" s="268"/>
      <c r="I218" s="491"/>
      <c r="J218" s="492"/>
      <c r="K218" s="493"/>
      <c r="L218" s="249"/>
      <c r="M218" s="494"/>
      <c r="N218" s="495"/>
      <c r="O218" s="496"/>
      <c r="P218" s="497"/>
      <c r="Q218" s="498"/>
      <c r="R218" s="499"/>
      <c r="S218" s="500"/>
      <c r="T218" s="501"/>
      <c r="U218" s="502"/>
      <c r="V218" s="503"/>
      <c r="W218" s="504"/>
      <c r="X218" s="360"/>
      <c r="Y218" s="283">
        <f t="shared" si="102"/>
        <v>0</v>
      </c>
      <c r="Z218" s="283">
        <f t="shared" si="103"/>
        <v>0</v>
      </c>
      <c r="AA218" s="284">
        <f t="shared" si="104"/>
        <v>0</v>
      </c>
      <c r="AB218" s="260"/>
      <c r="AC218" s="361">
        <f>SUM(AC210:AC215)</f>
        <v>47.3</v>
      </c>
      <c r="AD218" s="286">
        <f t="shared" si="105"/>
        <v>0</v>
      </c>
      <c r="AE218" s="287">
        <f t="shared" si="106"/>
        <v>0</v>
      </c>
      <c r="AF218" s="288"/>
      <c r="AG218" s="289"/>
      <c r="AH218" s="289">
        <f>35*Y218</f>
        <v>0</v>
      </c>
      <c r="AI218" s="289">
        <f>61*Y218</f>
        <v>0</v>
      </c>
      <c r="AJ218" s="289">
        <f>36*Y218</f>
        <v>0</v>
      </c>
      <c r="AK218" s="289">
        <f>4*Y218</f>
        <v>0</v>
      </c>
      <c r="AL218" s="289">
        <f>2*Y218</f>
        <v>0</v>
      </c>
      <c r="AM218" s="289">
        <f>5*Y218</f>
        <v>0</v>
      </c>
      <c r="AN218" s="289">
        <f>5*Y218</f>
        <v>0</v>
      </c>
      <c r="AO218" s="289"/>
      <c r="AP218" s="289"/>
      <c r="AQ218" s="289"/>
      <c r="AR218" s="289"/>
      <c r="AS218" s="289"/>
      <c r="AT218" s="289"/>
      <c r="AU218" s="289"/>
      <c r="AV218" s="289"/>
      <c r="AW218" s="291"/>
      <c r="AX218" s="289"/>
      <c r="AY218" s="289"/>
      <c r="AZ218" s="289">
        <f>13*Y218</f>
        <v>0</v>
      </c>
      <c r="BA218" s="289"/>
      <c r="BB218" s="289">
        <f>66*Y218</f>
        <v>0</v>
      </c>
      <c r="BC218" s="289"/>
      <c r="BD218" s="289">
        <f>25*Y218</f>
        <v>0</v>
      </c>
      <c r="BE218" s="289"/>
      <c r="BF218" s="289">
        <f>14*Y218</f>
        <v>0</v>
      </c>
      <c r="BG218" s="289"/>
      <c r="BH218" s="289"/>
      <c r="BI218" s="289"/>
      <c r="BJ218" s="289"/>
      <c r="BK218" s="289"/>
      <c r="BL218" s="291"/>
      <c r="BM218" s="289"/>
      <c r="BN218" s="289">
        <f>70*Y218</f>
        <v>0</v>
      </c>
      <c r="BO218" s="289">
        <f>35*Y218</f>
        <v>0</v>
      </c>
      <c r="BP218" s="289">
        <f>20*Y218</f>
        <v>0</v>
      </c>
      <c r="BQ218" s="289">
        <f>13*Y218</f>
        <v>0</v>
      </c>
      <c r="BR218" s="294"/>
      <c r="BS218" s="294"/>
      <c r="BT218" s="124"/>
      <c r="BU218" s="124"/>
    </row>
    <row r="219" ht="13.5" customHeight="1">
      <c r="A219" s="125"/>
      <c r="B219" s="177"/>
      <c r="C219" s="175"/>
      <c r="D219" s="472"/>
      <c r="E219" s="473"/>
      <c r="F219" s="335"/>
      <c r="G219" s="399"/>
      <c r="H219" s="474"/>
      <c r="I219" s="505"/>
      <c r="J219" s="505"/>
      <c r="K219" s="505"/>
      <c r="L219" s="474"/>
      <c r="M219" s="505"/>
      <c r="N219" s="505"/>
      <c r="O219" s="505"/>
      <c r="P219" s="505"/>
      <c r="Q219" s="506"/>
      <c r="R219" s="505"/>
      <c r="S219" s="505"/>
      <c r="T219" s="505"/>
      <c r="U219" s="505"/>
      <c r="V219" s="505"/>
      <c r="W219" s="505"/>
      <c r="X219" s="360"/>
      <c r="Y219" s="338"/>
      <c r="Z219" s="338"/>
      <c r="AA219" s="338"/>
      <c r="AB219" s="339"/>
      <c r="AC219" s="338"/>
      <c r="AD219" s="340"/>
      <c r="AE219" s="340"/>
      <c r="AF219" s="288"/>
      <c r="AG219" s="338"/>
      <c r="AH219" s="338"/>
      <c r="AI219" s="338"/>
      <c r="AJ219" s="338"/>
      <c r="AK219" s="338"/>
      <c r="AL219" s="338"/>
      <c r="AM219" s="338"/>
      <c r="AN219" s="338"/>
      <c r="AO219" s="338"/>
      <c r="AP219" s="338"/>
      <c r="AQ219" s="338"/>
      <c r="AR219" s="338"/>
      <c r="AS219" s="338"/>
      <c r="AT219" s="338"/>
      <c r="AU219" s="338"/>
      <c r="AV219" s="338"/>
      <c r="AW219" s="338"/>
      <c r="AX219" s="338"/>
      <c r="AY219" s="338"/>
      <c r="AZ219" s="338"/>
      <c r="BA219" s="338"/>
      <c r="BB219" s="338"/>
      <c r="BC219" s="338"/>
      <c r="BD219" s="338"/>
      <c r="BE219" s="338"/>
      <c r="BF219" s="338"/>
      <c r="BG219" s="338"/>
      <c r="BH219" s="338"/>
      <c r="BI219" s="338"/>
      <c r="BJ219" s="338"/>
      <c r="BK219" s="338"/>
      <c r="BL219" s="291"/>
      <c r="BM219" s="338"/>
      <c r="BN219" s="341"/>
      <c r="BO219" s="341"/>
      <c r="BP219" s="341"/>
      <c r="BQ219" s="341"/>
      <c r="BR219" s="341"/>
      <c r="BS219" s="341"/>
      <c r="BT219" s="124"/>
      <c r="BU219" s="124"/>
    </row>
    <row r="220" ht="39.0" customHeight="1">
      <c r="A220" s="125"/>
      <c r="B220" s="507" t="s">
        <v>539</v>
      </c>
      <c r="C220" s="508"/>
      <c r="D220" s="509" t="s">
        <v>540</v>
      </c>
      <c r="E220" s="510"/>
      <c r="F220" s="511"/>
      <c r="G220" s="512"/>
      <c r="H220" s="512"/>
      <c r="I220" s="512"/>
      <c r="J220" s="512"/>
      <c r="K220" s="512"/>
      <c r="L220" s="512"/>
      <c r="M220" s="512"/>
      <c r="N220" s="512"/>
      <c r="O220" s="512"/>
      <c r="P220" s="512"/>
      <c r="Q220" s="512"/>
      <c r="R220" s="512"/>
      <c r="S220" s="512"/>
      <c r="T220" s="512"/>
      <c r="U220" s="512"/>
      <c r="V220" s="512"/>
      <c r="W220" s="513"/>
      <c r="X220" s="488"/>
      <c r="Y220" s="512"/>
      <c r="Z220" s="512"/>
      <c r="AA220" s="513"/>
      <c r="AB220" s="319"/>
      <c r="AC220" s="512"/>
      <c r="AD220" s="512"/>
      <c r="AE220" s="513"/>
      <c r="AF220" s="225"/>
      <c r="AG220" s="348" t="s">
        <v>57</v>
      </c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2"/>
      <c r="AW220" s="153"/>
      <c r="AX220" s="349"/>
      <c r="AY220" s="350"/>
      <c r="AZ220" s="351" t="s">
        <v>58</v>
      </c>
      <c r="BA220" s="352"/>
      <c r="BB220" s="352"/>
      <c r="BC220" s="352"/>
      <c r="BD220" s="352"/>
      <c r="BE220" s="352"/>
      <c r="BF220" s="352"/>
      <c r="BG220" s="352"/>
      <c r="BH220" s="352"/>
      <c r="BI220" s="352"/>
      <c r="BJ220" s="352"/>
      <c r="BK220" s="353"/>
      <c r="BL220" s="153"/>
      <c r="BM220" s="348" t="s">
        <v>59</v>
      </c>
      <c r="BN220" s="31"/>
      <c r="BO220" s="31"/>
      <c r="BP220" s="31"/>
      <c r="BQ220" s="31"/>
      <c r="BR220" s="31"/>
      <c r="BS220" s="32"/>
      <c r="BT220" s="124"/>
      <c r="BU220" s="124"/>
    </row>
    <row r="221" ht="13.5" customHeight="1">
      <c r="A221" s="125"/>
      <c r="B221" s="200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41"/>
      <c r="X221" s="360"/>
      <c r="Y221" s="474"/>
      <c r="Z221" s="474"/>
      <c r="AA221" s="474"/>
      <c r="AB221" s="474"/>
      <c r="AC221" s="474"/>
      <c r="AD221" s="474"/>
      <c r="AE221" s="474"/>
      <c r="AF221" s="225"/>
      <c r="AG221" s="222" t="s">
        <v>68</v>
      </c>
      <c r="AH221" s="222" t="s">
        <v>69</v>
      </c>
      <c r="AI221" s="222" t="s">
        <v>70</v>
      </c>
      <c r="AJ221" s="222" t="s">
        <v>71</v>
      </c>
      <c r="AK221" s="222" t="s">
        <v>72</v>
      </c>
      <c r="AL221" s="222" t="s">
        <v>73</v>
      </c>
      <c r="AM221" s="222" t="s">
        <v>74</v>
      </c>
      <c r="AN221" s="222" t="s">
        <v>75</v>
      </c>
      <c r="AO221" s="222" t="s">
        <v>76</v>
      </c>
      <c r="AP221" s="222" t="s">
        <v>77</v>
      </c>
      <c r="AQ221" s="222" t="s">
        <v>29</v>
      </c>
      <c r="AR221" s="222" t="s">
        <v>78</v>
      </c>
      <c r="AS221" s="222" t="s">
        <v>79</v>
      </c>
      <c r="AT221" s="222" t="s">
        <v>33</v>
      </c>
      <c r="AU221" s="222" t="s">
        <v>35</v>
      </c>
      <c r="AV221" s="223" t="s">
        <v>36</v>
      </c>
      <c r="AW221" s="153"/>
      <c r="AX221" s="226" t="s">
        <v>80</v>
      </c>
      <c r="AY221" s="226" t="s">
        <v>81</v>
      </c>
      <c r="AZ221" s="226" t="s">
        <v>80</v>
      </c>
      <c r="BA221" s="226" t="s">
        <v>81</v>
      </c>
      <c r="BB221" s="226" t="s">
        <v>80</v>
      </c>
      <c r="BC221" s="226" t="s">
        <v>81</v>
      </c>
      <c r="BD221" s="226" t="s">
        <v>80</v>
      </c>
      <c r="BE221" s="226" t="s">
        <v>81</v>
      </c>
      <c r="BF221" s="226" t="s">
        <v>80</v>
      </c>
      <c r="BG221" s="226" t="s">
        <v>81</v>
      </c>
      <c r="BH221" s="226" t="s">
        <v>80</v>
      </c>
      <c r="BI221" s="226" t="s">
        <v>81</v>
      </c>
      <c r="BJ221" s="226" t="s">
        <v>80</v>
      </c>
      <c r="BK221" s="227" t="s">
        <v>81</v>
      </c>
      <c r="BL221" s="153"/>
      <c r="BM221" s="228" t="s">
        <v>82</v>
      </c>
      <c r="BN221" s="228" t="s">
        <v>83</v>
      </c>
      <c r="BO221" s="228" t="s">
        <v>84</v>
      </c>
      <c r="BP221" s="228" t="s">
        <v>85</v>
      </c>
      <c r="BQ221" s="228" t="s">
        <v>86</v>
      </c>
      <c r="BR221" s="228" t="s">
        <v>87</v>
      </c>
      <c r="BS221" s="229" t="s">
        <v>88</v>
      </c>
      <c r="BT221" s="124"/>
      <c r="BU221" s="124"/>
    </row>
    <row r="222" ht="45.75" customHeight="1">
      <c r="A222" s="125"/>
      <c r="B222" s="49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50"/>
      <c r="X222" s="360"/>
      <c r="Y222" s="222" t="s">
        <v>62</v>
      </c>
      <c r="Z222" s="222" t="s">
        <v>63</v>
      </c>
      <c r="AA222" s="223" t="s">
        <v>64</v>
      </c>
      <c r="AB222" s="224"/>
      <c r="AC222" s="222" t="s">
        <v>65</v>
      </c>
      <c r="AD222" s="222" t="s">
        <v>66</v>
      </c>
      <c r="AE222" s="223" t="s">
        <v>67</v>
      </c>
      <c r="AF222" s="225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48"/>
      <c r="AW222" s="153"/>
      <c r="AX222" s="239"/>
      <c r="AY222" s="240"/>
      <c r="AZ222" s="239"/>
      <c r="BA222" s="240"/>
      <c r="BB222" s="239"/>
      <c r="BC222" s="240"/>
      <c r="BD222" s="239"/>
      <c r="BE222" s="240"/>
      <c r="BF222" s="239"/>
      <c r="BG222" s="240"/>
      <c r="BH222" s="239"/>
      <c r="BI222" s="240"/>
      <c r="BJ222" s="239"/>
      <c r="BK222" s="241"/>
      <c r="BL222" s="153"/>
      <c r="BM222" s="237"/>
      <c r="BN222" s="237"/>
      <c r="BO222" s="237"/>
      <c r="BP222" s="237"/>
      <c r="BQ222" s="237"/>
      <c r="BR222" s="237"/>
      <c r="BS222" s="48"/>
      <c r="BT222" s="124"/>
      <c r="BU222" s="124"/>
    </row>
    <row r="223" ht="73.5" customHeight="1">
      <c r="A223" s="125"/>
      <c r="B223" s="507"/>
      <c r="C223" s="514" t="s">
        <v>90</v>
      </c>
      <c r="D223" s="515"/>
      <c r="E223" s="516" t="s">
        <v>91</v>
      </c>
      <c r="F223" s="516" t="s">
        <v>92</v>
      </c>
      <c r="G223" s="516" t="s">
        <v>93</v>
      </c>
      <c r="H223" s="245" t="s">
        <v>94</v>
      </c>
      <c r="I223" s="246" t="s">
        <v>95</v>
      </c>
      <c r="J223" s="247" t="s">
        <v>96</v>
      </c>
      <c r="K223" s="450" t="s">
        <v>410</v>
      </c>
      <c r="L223" s="249" t="s">
        <v>98</v>
      </c>
      <c r="M223" s="250" t="s">
        <v>99</v>
      </c>
      <c r="N223" s="451" t="s">
        <v>411</v>
      </c>
      <c r="O223" s="252" t="s">
        <v>412</v>
      </c>
      <c r="P223" s="390" t="s">
        <v>413</v>
      </c>
      <c r="Q223" s="255" t="s">
        <v>104</v>
      </c>
      <c r="R223" s="452" t="s">
        <v>414</v>
      </c>
      <c r="S223" s="256" t="s">
        <v>415</v>
      </c>
      <c r="T223" s="257" t="s">
        <v>416</v>
      </c>
      <c r="U223" s="258" t="s">
        <v>107</v>
      </c>
      <c r="V223" s="453" t="s">
        <v>417</v>
      </c>
      <c r="W223" s="454" t="s">
        <v>418</v>
      </c>
      <c r="X223" s="360"/>
      <c r="Y223" s="239"/>
      <c r="Z223" s="239"/>
      <c r="AA223" s="51"/>
      <c r="AB223" s="238"/>
      <c r="AC223" s="239"/>
      <c r="AD223" s="239"/>
      <c r="AE223" s="51"/>
      <c r="AF223" s="225"/>
      <c r="AG223" s="239"/>
      <c r="AH223" s="239"/>
      <c r="AI223" s="239"/>
      <c r="AJ223" s="239"/>
      <c r="AK223" s="239"/>
      <c r="AL223" s="239"/>
      <c r="AM223" s="239"/>
      <c r="AN223" s="239"/>
      <c r="AO223" s="239"/>
      <c r="AP223" s="239"/>
      <c r="AQ223" s="239"/>
      <c r="AR223" s="239"/>
      <c r="AS223" s="239"/>
      <c r="AT223" s="239"/>
      <c r="AU223" s="239"/>
      <c r="AV223" s="51"/>
      <c r="AW223" s="153"/>
      <c r="AX223" s="261" t="s">
        <v>110</v>
      </c>
      <c r="AY223" s="32"/>
      <c r="AZ223" s="261" t="s">
        <v>68</v>
      </c>
      <c r="BA223" s="32"/>
      <c r="BB223" s="261" t="s">
        <v>69</v>
      </c>
      <c r="BC223" s="32"/>
      <c r="BD223" s="261" t="s">
        <v>70</v>
      </c>
      <c r="BE223" s="32"/>
      <c r="BF223" s="261" t="s">
        <v>71</v>
      </c>
      <c r="BG223" s="32"/>
      <c r="BH223" s="261" t="s">
        <v>72</v>
      </c>
      <c r="BI223" s="32"/>
      <c r="BJ223" s="261" t="s">
        <v>73</v>
      </c>
      <c r="BK223" s="32"/>
      <c r="BL223" s="153"/>
      <c r="BM223" s="239"/>
      <c r="BN223" s="239"/>
      <c r="BO223" s="239"/>
      <c r="BP223" s="239"/>
      <c r="BQ223" s="239"/>
      <c r="BR223" s="239"/>
      <c r="BS223" s="51"/>
      <c r="BT223" s="124"/>
      <c r="BU223" s="124"/>
    </row>
    <row r="224" ht="30.0" customHeight="1">
      <c r="A224" s="125"/>
      <c r="B224" s="263" t="s">
        <v>541</v>
      </c>
      <c r="C224" s="263" t="s">
        <v>542</v>
      </c>
      <c r="D224" s="295" t="s">
        <v>543</v>
      </c>
      <c r="E224" s="403"/>
      <c r="F224" s="266">
        <v>15.0</v>
      </c>
      <c r="G224" s="267">
        <v>120.0</v>
      </c>
      <c r="H224" s="268"/>
      <c r="I224" s="391"/>
      <c r="J224" s="392"/>
      <c r="K224" s="393"/>
      <c r="L224" s="249"/>
      <c r="M224" s="394"/>
      <c r="N224" s="464"/>
      <c r="O224" s="64"/>
      <c r="P224" s="465"/>
      <c r="Q224" s="466"/>
      <c r="R224" s="467"/>
      <c r="S224" s="395"/>
      <c r="T224" s="396"/>
      <c r="U224" s="397"/>
      <c r="V224" s="468"/>
      <c r="W224" s="469"/>
      <c r="X224" s="360"/>
      <c r="Y224" s="283">
        <f t="shared" ref="Y224:Y227" si="109">H224+I224+J224+K224+M224+N224+O224+P224+Q224+R224+S224+T224+U224+V224+W224+L224</f>
        <v>0</v>
      </c>
      <c r="Z224" s="283">
        <f t="shared" ref="Z224:Z227" si="110">Y224*F224</f>
        <v>0</v>
      </c>
      <c r="AA224" s="284">
        <f t="shared" ref="AA224:AA227" si="111">G224*Y224</f>
        <v>0</v>
      </c>
      <c r="AB224" s="238"/>
      <c r="AC224" s="361">
        <v>6.3</v>
      </c>
      <c r="AD224" s="286">
        <f t="shared" ref="AD224:AD227" si="112">AC224*Y224</f>
        <v>0</v>
      </c>
      <c r="AE224" s="287">
        <f t="shared" ref="AE224:AE227" si="113">AG224*0.26+AH224*0.32+AI224*0.36+AJ224*0.42+AK224*0.5+AL224*0.52+AM224*0.62+AN224*0.68+AO224*0.85+AP224*0.85+AR224*0.13+AT224*0.154+AV224*0.208+AZ224*0.04+BA224*0.04+BB224*0.06+BC224*0.09+BD224*0.07+BE224*0.11+BF224*0.08+BG224*0.19+BH224*0.09+BI224*0.22+BJ224*0.1+BK224*0.18</f>
        <v>0</v>
      </c>
      <c r="AF224" s="288"/>
      <c r="AG224" s="289"/>
      <c r="AH224" s="289"/>
      <c r="AI224" s="289"/>
      <c r="AJ224" s="289"/>
      <c r="AK224" s="289"/>
      <c r="AL224" s="289"/>
      <c r="AM224" s="289"/>
      <c r="AN224" s="289"/>
      <c r="AO224" s="289"/>
      <c r="AP224" s="289"/>
      <c r="AQ224" s="289"/>
      <c r="AR224" s="289"/>
      <c r="AS224" s="289"/>
      <c r="AT224" s="289"/>
      <c r="AU224" s="289"/>
      <c r="AV224" s="289"/>
      <c r="AW224" s="291"/>
      <c r="AX224" s="289"/>
      <c r="AY224" s="289"/>
      <c r="AZ224" s="289"/>
      <c r="BA224" s="289"/>
      <c r="BB224" s="289"/>
      <c r="BC224" s="289"/>
      <c r="BD224" s="289">
        <f>60*Y224</f>
        <v>0</v>
      </c>
      <c r="BE224" s="289"/>
      <c r="BF224" s="289"/>
      <c r="BG224" s="289"/>
      <c r="BH224" s="289"/>
      <c r="BI224" s="289"/>
      <c r="BJ224" s="289"/>
      <c r="BK224" s="289"/>
      <c r="BL224" s="291"/>
      <c r="BM224" s="289"/>
      <c r="BN224" s="294"/>
      <c r="BO224" s="289">
        <f>15*Y224</f>
        <v>0</v>
      </c>
      <c r="BP224" s="294"/>
      <c r="BQ224" s="294"/>
      <c r="BR224" s="294"/>
      <c r="BS224" s="294"/>
      <c r="BT224" s="124"/>
      <c r="BU224" s="124"/>
    </row>
    <row r="225" ht="30.0" customHeight="1">
      <c r="A225" s="125"/>
      <c r="B225" s="262" t="s">
        <v>544</v>
      </c>
      <c r="C225" s="263" t="s">
        <v>542</v>
      </c>
      <c r="D225" s="295" t="s">
        <v>545</v>
      </c>
      <c r="E225" s="403"/>
      <c r="F225" s="266">
        <v>5.0</v>
      </c>
      <c r="G225" s="267">
        <v>53.0</v>
      </c>
      <c r="H225" s="268"/>
      <c r="I225" s="391"/>
      <c r="J225" s="392"/>
      <c r="K225" s="393"/>
      <c r="L225" s="249"/>
      <c r="M225" s="394"/>
      <c r="N225" s="464"/>
      <c r="O225" s="64"/>
      <c r="P225" s="465"/>
      <c r="Q225" s="466"/>
      <c r="R225" s="467"/>
      <c r="S225" s="395"/>
      <c r="T225" s="396"/>
      <c r="U225" s="397"/>
      <c r="V225" s="468"/>
      <c r="W225" s="469"/>
      <c r="X225" s="360"/>
      <c r="Y225" s="283">
        <f t="shared" si="109"/>
        <v>0</v>
      </c>
      <c r="Z225" s="283">
        <f t="shared" si="110"/>
        <v>0</v>
      </c>
      <c r="AA225" s="284">
        <f t="shared" si="111"/>
        <v>0</v>
      </c>
      <c r="AB225" s="238"/>
      <c r="AC225" s="361">
        <v>2.6</v>
      </c>
      <c r="AD225" s="286">
        <f t="shared" si="112"/>
        <v>0</v>
      </c>
      <c r="AE225" s="287">
        <f t="shared" si="113"/>
        <v>0</v>
      </c>
      <c r="AF225" s="288"/>
      <c r="AG225" s="289"/>
      <c r="AH225" s="289"/>
      <c r="AI225" s="289"/>
      <c r="AJ225" s="289"/>
      <c r="AK225" s="289"/>
      <c r="AL225" s="289"/>
      <c r="AM225" s="289"/>
      <c r="AN225" s="289"/>
      <c r="AO225" s="289"/>
      <c r="AP225" s="289"/>
      <c r="AQ225" s="289"/>
      <c r="AR225" s="289"/>
      <c r="AS225" s="289"/>
      <c r="AT225" s="289"/>
      <c r="AU225" s="289"/>
      <c r="AV225" s="289"/>
      <c r="AW225" s="291"/>
      <c r="AX225" s="289"/>
      <c r="AY225" s="289"/>
      <c r="AZ225" s="289"/>
      <c r="BA225" s="289"/>
      <c r="BB225" s="289"/>
      <c r="BC225" s="289">
        <f>9*Y225</f>
        <v>0</v>
      </c>
      <c r="BD225" s="289"/>
      <c r="BE225" s="289">
        <f>11*Y225</f>
        <v>0</v>
      </c>
      <c r="BF225" s="289"/>
      <c r="BG225" s="289"/>
      <c r="BH225" s="289"/>
      <c r="BI225" s="289"/>
      <c r="BJ225" s="289"/>
      <c r="BK225" s="289"/>
      <c r="BL225" s="291"/>
      <c r="BM225" s="289"/>
      <c r="BN225" s="294"/>
      <c r="BO225" s="294"/>
      <c r="BP225" s="289">
        <f>5*Y225</f>
        <v>0</v>
      </c>
      <c r="BQ225" s="294"/>
      <c r="BR225" s="294"/>
      <c r="BS225" s="294"/>
      <c r="BT225" s="124"/>
      <c r="BU225" s="124"/>
    </row>
    <row r="226" ht="30.0" customHeight="1">
      <c r="A226" s="125"/>
      <c r="B226" s="262" t="s">
        <v>546</v>
      </c>
      <c r="C226" s="263" t="s">
        <v>542</v>
      </c>
      <c r="D226" s="295" t="s">
        <v>547</v>
      </c>
      <c r="E226" s="403"/>
      <c r="F226" s="266">
        <v>16.0</v>
      </c>
      <c r="G226" s="267">
        <v>84.0</v>
      </c>
      <c r="H226" s="268"/>
      <c r="I226" s="391"/>
      <c r="J226" s="392"/>
      <c r="K226" s="393"/>
      <c r="L226" s="249"/>
      <c r="M226" s="394"/>
      <c r="N226" s="464"/>
      <c r="O226" s="64"/>
      <c r="P226" s="465"/>
      <c r="Q226" s="466"/>
      <c r="R226" s="467"/>
      <c r="S226" s="395"/>
      <c r="T226" s="396"/>
      <c r="U226" s="397"/>
      <c r="V226" s="468"/>
      <c r="W226" s="469"/>
      <c r="X226" s="360"/>
      <c r="Y226" s="283">
        <f t="shared" si="109"/>
        <v>0</v>
      </c>
      <c r="Z226" s="283">
        <f t="shared" si="110"/>
        <v>0</v>
      </c>
      <c r="AA226" s="284">
        <f t="shared" si="111"/>
        <v>0</v>
      </c>
      <c r="AB226" s="238"/>
      <c r="AC226" s="361">
        <v>4.7</v>
      </c>
      <c r="AD226" s="286">
        <f t="shared" si="112"/>
        <v>0</v>
      </c>
      <c r="AE226" s="287">
        <f t="shared" si="113"/>
        <v>0</v>
      </c>
      <c r="AF226" s="288"/>
      <c r="AG226" s="289"/>
      <c r="AH226" s="289"/>
      <c r="AI226" s="289"/>
      <c r="AJ226" s="289"/>
      <c r="AK226" s="289"/>
      <c r="AL226" s="289"/>
      <c r="AM226" s="289"/>
      <c r="AN226" s="289"/>
      <c r="AO226" s="289"/>
      <c r="AP226" s="289"/>
      <c r="AQ226" s="289"/>
      <c r="AR226" s="289"/>
      <c r="AS226" s="289"/>
      <c r="AT226" s="289"/>
      <c r="AU226" s="289"/>
      <c r="AV226" s="289"/>
      <c r="AW226" s="291"/>
      <c r="AX226" s="289"/>
      <c r="AY226" s="289"/>
      <c r="AZ226" s="289"/>
      <c r="BA226" s="289"/>
      <c r="BB226" s="289"/>
      <c r="BC226" s="289">
        <f>30*Y226</f>
        <v>0</v>
      </c>
      <c r="BD226" s="289"/>
      <c r="BE226" s="289"/>
      <c r="BF226" s="289"/>
      <c r="BG226" s="289"/>
      <c r="BH226" s="289"/>
      <c r="BI226" s="289"/>
      <c r="BJ226" s="289"/>
      <c r="BK226" s="289"/>
      <c r="BL226" s="291"/>
      <c r="BM226" s="289"/>
      <c r="BN226" s="294"/>
      <c r="BO226" s="289">
        <f>16*Y226</f>
        <v>0</v>
      </c>
      <c r="BP226" s="294"/>
      <c r="BQ226" s="294"/>
      <c r="BR226" s="294"/>
      <c r="BS226" s="294"/>
      <c r="BT226" s="124"/>
      <c r="BU226" s="124"/>
    </row>
    <row r="227" ht="30.0" customHeight="1">
      <c r="A227" s="125"/>
      <c r="B227" s="262" t="s">
        <v>548</v>
      </c>
      <c r="C227" s="263" t="s">
        <v>542</v>
      </c>
      <c r="D227" s="490" t="s">
        <v>549</v>
      </c>
      <c r="E227" s="403"/>
      <c r="F227" s="266">
        <f t="shared" ref="F227:G227" si="114">SUM(F224:F226)</f>
        <v>36</v>
      </c>
      <c r="G227" s="266">
        <f t="shared" si="114"/>
        <v>257</v>
      </c>
      <c r="H227" s="268"/>
      <c r="I227" s="517"/>
      <c r="J227" s="518"/>
      <c r="K227" s="519"/>
      <c r="L227" s="249"/>
      <c r="M227" s="520"/>
      <c r="N227" s="521"/>
      <c r="O227" s="522"/>
      <c r="P227" s="523"/>
      <c r="Q227" s="524"/>
      <c r="R227" s="525"/>
      <c r="S227" s="526"/>
      <c r="T227" s="527"/>
      <c r="U227" s="528"/>
      <c r="V227" s="529"/>
      <c r="W227" s="530"/>
      <c r="X227" s="360"/>
      <c r="Y227" s="283">
        <f t="shared" si="109"/>
        <v>0</v>
      </c>
      <c r="Z227" s="283">
        <f t="shared" si="110"/>
        <v>0</v>
      </c>
      <c r="AA227" s="284">
        <f t="shared" si="111"/>
        <v>0</v>
      </c>
      <c r="AB227" s="260"/>
      <c r="AC227" s="361">
        <f>SUM(AC224:AC225)</f>
        <v>8.9</v>
      </c>
      <c r="AD227" s="286">
        <f t="shared" si="112"/>
        <v>0</v>
      </c>
      <c r="AE227" s="287">
        <f t="shared" si="113"/>
        <v>0</v>
      </c>
      <c r="AF227" s="288"/>
      <c r="AG227" s="289"/>
      <c r="AH227" s="289"/>
      <c r="AI227" s="289"/>
      <c r="AJ227" s="289"/>
      <c r="AK227" s="289"/>
      <c r="AL227" s="289"/>
      <c r="AM227" s="289"/>
      <c r="AN227" s="289"/>
      <c r="AO227" s="289"/>
      <c r="AP227" s="289"/>
      <c r="AQ227" s="289"/>
      <c r="AR227" s="289"/>
      <c r="AS227" s="289"/>
      <c r="AT227" s="289"/>
      <c r="AU227" s="289"/>
      <c r="AV227" s="289"/>
      <c r="AW227" s="291"/>
      <c r="AX227" s="289"/>
      <c r="AY227" s="289"/>
      <c r="AZ227" s="289"/>
      <c r="BA227" s="289"/>
      <c r="BB227" s="289"/>
      <c r="BC227" s="289">
        <f>39*Y227</f>
        <v>0</v>
      </c>
      <c r="BD227" s="289">
        <f>60*Y227</f>
        <v>0</v>
      </c>
      <c r="BE227" s="289">
        <f>11*Y227</f>
        <v>0</v>
      </c>
      <c r="BF227" s="289"/>
      <c r="BG227" s="289"/>
      <c r="BH227" s="289"/>
      <c r="BI227" s="289"/>
      <c r="BJ227" s="289"/>
      <c r="BK227" s="289"/>
      <c r="BL227" s="291"/>
      <c r="BM227" s="289"/>
      <c r="BN227" s="294"/>
      <c r="BO227" s="289">
        <f>31*Y227</f>
        <v>0</v>
      </c>
      <c r="BP227" s="289">
        <f>5*Y227</f>
        <v>0</v>
      </c>
      <c r="BQ227" s="294"/>
      <c r="BR227" s="294"/>
      <c r="BS227" s="294"/>
      <c r="BT227" s="124"/>
      <c r="BU227" s="124"/>
    </row>
    <row r="228" ht="13.5" customHeight="1">
      <c r="A228" s="125"/>
      <c r="B228" s="177"/>
      <c r="C228" s="175"/>
      <c r="D228" s="472"/>
      <c r="E228" s="473"/>
      <c r="F228" s="335"/>
      <c r="G228" s="399"/>
      <c r="H228" s="474"/>
      <c r="I228" s="505"/>
      <c r="J228" s="505"/>
      <c r="K228" s="505"/>
      <c r="L228" s="474"/>
      <c r="M228" s="505"/>
      <c r="N228" s="505"/>
      <c r="O228" s="505"/>
      <c r="P228" s="505"/>
      <c r="Q228" s="506"/>
      <c r="R228" s="505"/>
      <c r="S228" s="505"/>
      <c r="T228" s="505"/>
      <c r="U228" s="505"/>
      <c r="V228" s="505"/>
      <c r="W228" s="505"/>
      <c r="X228" s="360"/>
      <c r="Y228" s="338"/>
      <c r="Z228" s="338"/>
      <c r="AA228" s="338"/>
      <c r="AB228" s="339"/>
      <c r="AC228" s="338"/>
      <c r="AD228" s="340"/>
      <c r="AE228" s="340"/>
      <c r="AF228" s="288"/>
      <c r="AG228" s="338"/>
      <c r="AH228" s="338"/>
      <c r="AI228" s="338"/>
      <c r="AJ228" s="338"/>
      <c r="AK228" s="338"/>
      <c r="AL228" s="338"/>
      <c r="AM228" s="338"/>
      <c r="AN228" s="338"/>
      <c r="AO228" s="338"/>
      <c r="AP228" s="338"/>
      <c r="AQ228" s="338"/>
      <c r="AR228" s="338"/>
      <c r="AS228" s="338"/>
      <c r="AT228" s="338"/>
      <c r="AU228" s="338"/>
      <c r="AV228" s="338"/>
      <c r="AW228" s="338"/>
      <c r="AX228" s="338"/>
      <c r="AY228" s="338"/>
      <c r="AZ228" s="338"/>
      <c r="BA228" s="338"/>
      <c r="BB228" s="338"/>
      <c r="BC228" s="338"/>
      <c r="BD228" s="338"/>
      <c r="BE228" s="338"/>
      <c r="BF228" s="338"/>
      <c r="BG228" s="338"/>
      <c r="BH228" s="338"/>
      <c r="BI228" s="338"/>
      <c r="BJ228" s="338"/>
      <c r="BK228" s="338"/>
      <c r="BL228" s="291"/>
      <c r="BM228" s="338"/>
      <c r="BN228" s="341"/>
      <c r="BO228" s="341"/>
      <c r="BP228" s="341"/>
      <c r="BQ228" s="341"/>
      <c r="BR228" s="341"/>
      <c r="BS228" s="341"/>
      <c r="BT228" s="124"/>
      <c r="BU228" s="124"/>
    </row>
    <row r="229" ht="46.5" customHeight="1">
      <c r="A229" s="125"/>
      <c r="B229" s="531" t="s">
        <v>550</v>
      </c>
      <c r="C229" s="343"/>
      <c r="D229" s="485" t="s">
        <v>551</v>
      </c>
      <c r="E229" s="486"/>
      <c r="F229" s="346"/>
      <c r="G229" s="346"/>
      <c r="H229" s="346"/>
      <c r="I229" s="346"/>
      <c r="J229" s="346"/>
      <c r="K229" s="346"/>
      <c r="L229" s="346"/>
      <c r="M229" s="346"/>
      <c r="N229" s="346"/>
      <c r="O229" s="346"/>
      <c r="P229" s="346"/>
      <c r="Q229" s="346"/>
      <c r="R229" s="346"/>
      <c r="S229" s="346"/>
      <c r="T229" s="346"/>
      <c r="U229" s="346"/>
      <c r="V229" s="346"/>
      <c r="W229" s="347"/>
      <c r="X229" s="488"/>
      <c r="Y229" s="346"/>
      <c r="Z229" s="346"/>
      <c r="AA229" s="346"/>
      <c r="AB229" s="401"/>
      <c r="AC229" s="346"/>
      <c r="AD229" s="346"/>
      <c r="AE229" s="346"/>
      <c r="AF229" s="204"/>
      <c r="AG229" s="348" t="s">
        <v>57</v>
      </c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2"/>
      <c r="AW229" s="153"/>
      <c r="AX229" s="349"/>
      <c r="AY229" s="350"/>
      <c r="AZ229" s="351" t="s">
        <v>58</v>
      </c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353"/>
      <c r="BL229" s="153"/>
      <c r="BM229" s="348" t="s">
        <v>59</v>
      </c>
      <c r="BN229" s="31"/>
      <c r="BO229" s="31"/>
      <c r="BP229" s="31"/>
      <c r="BQ229" s="31"/>
      <c r="BR229" s="31"/>
      <c r="BS229" s="32"/>
      <c r="BT229" s="124"/>
      <c r="BU229" s="124"/>
    </row>
    <row r="230" ht="13.5" customHeight="1">
      <c r="A230" s="125"/>
      <c r="B230" s="200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41"/>
      <c r="X230" s="360"/>
      <c r="Y230" s="474"/>
      <c r="Z230" s="474"/>
      <c r="AA230" s="474"/>
      <c r="AB230" s="474"/>
      <c r="AC230" s="474"/>
      <c r="AD230" s="474"/>
      <c r="AE230" s="474"/>
      <c r="AF230" s="225"/>
      <c r="AG230" s="222" t="s">
        <v>68</v>
      </c>
      <c r="AH230" s="222" t="s">
        <v>69</v>
      </c>
      <c r="AI230" s="222" t="s">
        <v>70</v>
      </c>
      <c r="AJ230" s="222" t="s">
        <v>71</v>
      </c>
      <c r="AK230" s="222" t="s">
        <v>72</v>
      </c>
      <c r="AL230" s="222" t="s">
        <v>73</v>
      </c>
      <c r="AM230" s="222" t="s">
        <v>74</v>
      </c>
      <c r="AN230" s="222" t="s">
        <v>75</v>
      </c>
      <c r="AO230" s="222" t="s">
        <v>76</v>
      </c>
      <c r="AP230" s="222" t="s">
        <v>77</v>
      </c>
      <c r="AQ230" s="222" t="s">
        <v>29</v>
      </c>
      <c r="AR230" s="222" t="s">
        <v>78</v>
      </c>
      <c r="AS230" s="222" t="s">
        <v>79</v>
      </c>
      <c r="AT230" s="222" t="s">
        <v>33</v>
      </c>
      <c r="AU230" s="222" t="s">
        <v>35</v>
      </c>
      <c r="AV230" s="223" t="s">
        <v>36</v>
      </c>
      <c r="AW230" s="153"/>
      <c r="AX230" s="226" t="s">
        <v>80</v>
      </c>
      <c r="AY230" s="226" t="s">
        <v>81</v>
      </c>
      <c r="AZ230" s="226" t="s">
        <v>80</v>
      </c>
      <c r="BA230" s="226" t="s">
        <v>81</v>
      </c>
      <c r="BB230" s="226" t="s">
        <v>80</v>
      </c>
      <c r="BC230" s="226" t="s">
        <v>81</v>
      </c>
      <c r="BD230" s="226" t="s">
        <v>80</v>
      </c>
      <c r="BE230" s="226" t="s">
        <v>81</v>
      </c>
      <c r="BF230" s="226" t="s">
        <v>80</v>
      </c>
      <c r="BG230" s="226" t="s">
        <v>81</v>
      </c>
      <c r="BH230" s="226" t="s">
        <v>80</v>
      </c>
      <c r="BI230" s="226" t="s">
        <v>81</v>
      </c>
      <c r="BJ230" s="226" t="s">
        <v>80</v>
      </c>
      <c r="BK230" s="227" t="s">
        <v>81</v>
      </c>
      <c r="BL230" s="153"/>
      <c r="BM230" s="228" t="s">
        <v>82</v>
      </c>
      <c r="BN230" s="228" t="s">
        <v>83</v>
      </c>
      <c r="BO230" s="228" t="s">
        <v>84</v>
      </c>
      <c r="BP230" s="228" t="s">
        <v>85</v>
      </c>
      <c r="BQ230" s="228" t="s">
        <v>86</v>
      </c>
      <c r="BR230" s="228" t="s">
        <v>87</v>
      </c>
      <c r="BS230" s="229" t="s">
        <v>88</v>
      </c>
      <c r="BT230" s="124"/>
      <c r="BU230" s="124"/>
    </row>
    <row r="231" ht="45.75" customHeight="1">
      <c r="A231" s="125"/>
      <c r="B231" s="49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50"/>
      <c r="X231" s="360"/>
      <c r="Y231" s="222" t="s">
        <v>62</v>
      </c>
      <c r="Z231" s="222" t="s">
        <v>63</v>
      </c>
      <c r="AA231" s="223" t="s">
        <v>64</v>
      </c>
      <c r="AB231" s="224"/>
      <c r="AC231" s="222" t="s">
        <v>65</v>
      </c>
      <c r="AD231" s="222" t="s">
        <v>66</v>
      </c>
      <c r="AE231" s="223" t="s">
        <v>67</v>
      </c>
      <c r="AF231" s="225"/>
      <c r="AG231" s="237"/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48"/>
      <c r="AW231" s="153"/>
      <c r="AX231" s="239"/>
      <c r="AY231" s="240"/>
      <c r="AZ231" s="239"/>
      <c r="BA231" s="240"/>
      <c r="BB231" s="239"/>
      <c r="BC231" s="240"/>
      <c r="BD231" s="239"/>
      <c r="BE231" s="240"/>
      <c r="BF231" s="239"/>
      <c r="BG231" s="240"/>
      <c r="BH231" s="239"/>
      <c r="BI231" s="240"/>
      <c r="BJ231" s="239"/>
      <c r="BK231" s="241"/>
      <c r="BL231" s="153"/>
      <c r="BM231" s="237"/>
      <c r="BN231" s="237"/>
      <c r="BO231" s="237"/>
      <c r="BP231" s="237"/>
      <c r="BQ231" s="237"/>
      <c r="BR231" s="237"/>
      <c r="BS231" s="48"/>
      <c r="BT231" s="124"/>
      <c r="BU231" s="124"/>
    </row>
    <row r="232" ht="73.5" customHeight="1">
      <c r="A232" s="125"/>
      <c r="B232" s="387"/>
      <c r="C232" s="388" t="s">
        <v>90</v>
      </c>
      <c r="D232" s="221"/>
      <c r="E232" s="390" t="s">
        <v>91</v>
      </c>
      <c r="F232" s="390" t="s">
        <v>92</v>
      </c>
      <c r="G232" s="390" t="s">
        <v>93</v>
      </c>
      <c r="H232" s="245" t="s">
        <v>94</v>
      </c>
      <c r="I232" s="246" t="s">
        <v>95</v>
      </c>
      <c r="J232" s="247" t="s">
        <v>96</v>
      </c>
      <c r="K232" s="450" t="s">
        <v>410</v>
      </c>
      <c r="L232" s="249" t="s">
        <v>98</v>
      </c>
      <c r="M232" s="250" t="s">
        <v>99</v>
      </c>
      <c r="N232" s="451" t="s">
        <v>411</v>
      </c>
      <c r="O232" s="252" t="s">
        <v>412</v>
      </c>
      <c r="P232" s="390" t="s">
        <v>413</v>
      </c>
      <c r="Q232" s="255" t="s">
        <v>104</v>
      </c>
      <c r="R232" s="452" t="s">
        <v>414</v>
      </c>
      <c r="S232" s="256" t="s">
        <v>415</v>
      </c>
      <c r="T232" s="257" t="s">
        <v>416</v>
      </c>
      <c r="U232" s="258" t="s">
        <v>107</v>
      </c>
      <c r="V232" s="453" t="s">
        <v>417</v>
      </c>
      <c r="W232" s="454" t="s">
        <v>418</v>
      </c>
      <c r="X232" s="360"/>
      <c r="Y232" s="239"/>
      <c r="Z232" s="239"/>
      <c r="AA232" s="51"/>
      <c r="AB232" s="238"/>
      <c r="AC232" s="239"/>
      <c r="AD232" s="239"/>
      <c r="AE232" s="51"/>
      <c r="AF232" s="225"/>
      <c r="AG232" s="239"/>
      <c r="AH232" s="239"/>
      <c r="AI232" s="239"/>
      <c r="AJ232" s="239"/>
      <c r="AK232" s="239"/>
      <c r="AL232" s="239"/>
      <c r="AM232" s="239"/>
      <c r="AN232" s="239"/>
      <c r="AO232" s="239"/>
      <c r="AP232" s="239"/>
      <c r="AQ232" s="239"/>
      <c r="AR232" s="239"/>
      <c r="AS232" s="239"/>
      <c r="AT232" s="239"/>
      <c r="AU232" s="239"/>
      <c r="AV232" s="51"/>
      <c r="AW232" s="153"/>
      <c r="AX232" s="261" t="s">
        <v>110</v>
      </c>
      <c r="AY232" s="32"/>
      <c r="AZ232" s="261" t="s">
        <v>68</v>
      </c>
      <c r="BA232" s="32"/>
      <c r="BB232" s="261" t="s">
        <v>69</v>
      </c>
      <c r="BC232" s="32"/>
      <c r="BD232" s="261" t="s">
        <v>70</v>
      </c>
      <c r="BE232" s="32"/>
      <c r="BF232" s="261" t="s">
        <v>71</v>
      </c>
      <c r="BG232" s="32"/>
      <c r="BH232" s="261" t="s">
        <v>72</v>
      </c>
      <c r="BI232" s="32"/>
      <c r="BJ232" s="261" t="s">
        <v>73</v>
      </c>
      <c r="BK232" s="32"/>
      <c r="BL232" s="153"/>
      <c r="BM232" s="239"/>
      <c r="BN232" s="239"/>
      <c r="BO232" s="239"/>
      <c r="BP232" s="239"/>
      <c r="BQ232" s="239"/>
      <c r="BR232" s="239"/>
      <c r="BS232" s="51"/>
      <c r="BT232" s="124"/>
      <c r="BU232" s="124"/>
    </row>
    <row r="233" ht="30.0" customHeight="1">
      <c r="A233" s="125"/>
      <c r="B233" s="263" t="s">
        <v>552</v>
      </c>
      <c r="C233" s="263" t="s">
        <v>553</v>
      </c>
      <c r="D233" s="295" t="s">
        <v>554</v>
      </c>
      <c r="E233" s="252" t="s">
        <v>555</v>
      </c>
      <c r="F233" s="266">
        <v>10.0</v>
      </c>
      <c r="G233" s="267">
        <v>157.9</v>
      </c>
      <c r="H233" s="268"/>
      <c r="I233" s="391"/>
      <c r="J233" s="392"/>
      <c r="K233" s="393"/>
      <c r="L233" s="249"/>
      <c r="M233" s="394"/>
      <c r="N233" s="464"/>
      <c r="O233" s="64"/>
      <c r="P233" s="465"/>
      <c r="Q233" s="466"/>
      <c r="R233" s="467"/>
      <c r="S233" s="395"/>
      <c r="T233" s="396"/>
      <c r="U233" s="397"/>
      <c r="V233" s="468"/>
      <c r="W233" s="469"/>
      <c r="X233" s="360"/>
      <c r="Y233" s="283">
        <f t="shared" ref="Y233:Y237" si="115">H233+I233+J233+K233+M233+N233+O233+P233+Q233+R233+S233+T233+U233+V233+W233+L233</f>
        <v>0</v>
      </c>
      <c r="Z233" s="283">
        <f t="shared" ref="Z233:Z237" si="116">Y233*F233</f>
        <v>0</v>
      </c>
      <c r="AA233" s="284">
        <f t="shared" ref="AA233:AA237" si="117">G233*Y233</f>
        <v>0</v>
      </c>
      <c r="AB233" s="238"/>
      <c r="AC233" s="361">
        <v>9.7</v>
      </c>
      <c r="AD233" s="286">
        <f t="shared" ref="AD233:AD237" si="118">AC233*Y233</f>
        <v>0</v>
      </c>
      <c r="AE233" s="287">
        <f t="shared" ref="AE233:AE237" si="119">AG233*0.26+AH233*0.32+AI233*0.36+AJ233*0.42+AK233*0.5+AL233*0.52+AM233*0.62+AN233*0.68+AO233*0.85+AP233*0.85+AR233*0.13+AT233*0.154+AV233*0.208+AZ233*0.04+BA233*0.04+BB233*0.06+BC233*0.09+BD233*0.07+BE233*0.11+BF233*0.08+BG233*0.19+BH233*0.09+BI233*0.22+BJ233*0.1+BK233*0.18</f>
        <v>0</v>
      </c>
      <c r="AF233" s="288"/>
      <c r="AG233" s="289"/>
      <c r="AH233" s="289"/>
      <c r="AI233" s="289"/>
      <c r="AJ233" s="289"/>
      <c r="AK233" s="289">
        <f>5*Y233</f>
        <v>0</v>
      </c>
      <c r="AL233" s="289">
        <f>2*Y233</f>
        <v>0</v>
      </c>
      <c r="AM233" s="289">
        <f>3*Y233</f>
        <v>0</v>
      </c>
      <c r="AN233" s="289"/>
      <c r="AO233" s="289"/>
      <c r="AP233" s="289"/>
      <c r="AQ233" s="289"/>
      <c r="AR233" s="289"/>
      <c r="AS233" s="289"/>
      <c r="AT233" s="289"/>
      <c r="AU233" s="289"/>
      <c r="AV233" s="289"/>
      <c r="AW233" s="291"/>
      <c r="AX233" s="289"/>
      <c r="AY233" s="289"/>
      <c r="AZ233" s="289"/>
      <c r="BA233" s="289">
        <f>2*Y233</f>
        <v>0</v>
      </c>
      <c r="BB233" s="289"/>
      <c r="BC233" s="289">
        <f>5*Y233</f>
        <v>0</v>
      </c>
      <c r="BD233" s="289"/>
      <c r="BE233" s="289">
        <f>3*Y233</f>
        <v>0</v>
      </c>
      <c r="BF233" s="289"/>
      <c r="BG233" s="289"/>
      <c r="BH233" s="289"/>
      <c r="BI233" s="289"/>
      <c r="BJ233" s="289"/>
      <c r="BK233" s="289"/>
      <c r="BL233" s="291"/>
      <c r="BM233" s="289"/>
      <c r="BN233" s="294"/>
      <c r="BO233" s="294"/>
      <c r="BP233" s="289">
        <f t="shared" ref="BP233:BP234" si="120">10*Y233</f>
        <v>0</v>
      </c>
      <c r="BQ233" s="294"/>
      <c r="BR233" s="294"/>
      <c r="BS233" s="294"/>
      <c r="BT233" s="124"/>
      <c r="BU233" s="124"/>
    </row>
    <row r="234" ht="30.0" customHeight="1">
      <c r="A234" s="125"/>
      <c r="B234" s="263" t="s">
        <v>556</v>
      </c>
      <c r="C234" s="263" t="s">
        <v>553</v>
      </c>
      <c r="D234" s="295" t="s">
        <v>557</v>
      </c>
      <c r="E234" s="252" t="s">
        <v>558</v>
      </c>
      <c r="F234" s="266">
        <v>10.0</v>
      </c>
      <c r="G234" s="267">
        <v>144.2</v>
      </c>
      <c r="H234" s="268"/>
      <c r="I234" s="391"/>
      <c r="J234" s="392"/>
      <c r="K234" s="393"/>
      <c r="L234" s="249"/>
      <c r="M234" s="394"/>
      <c r="N234" s="464"/>
      <c r="O234" s="64"/>
      <c r="P234" s="465"/>
      <c r="Q234" s="532"/>
      <c r="R234" s="467"/>
      <c r="S234" s="395"/>
      <c r="T234" s="396"/>
      <c r="U234" s="397"/>
      <c r="V234" s="468"/>
      <c r="W234" s="469"/>
      <c r="X234" s="360"/>
      <c r="Y234" s="283">
        <f t="shared" si="115"/>
        <v>0</v>
      </c>
      <c r="Z234" s="283">
        <f t="shared" si="116"/>
        <v>0</v>
      </c>
      <c r="AA234" s="284">
        <f t="shared" si="117"/>
        <v>0</v>
      </c>
      <c r="AB234" s="238"/>
      <c r="AC234" s="361">
        <v>9.0</v>
      </c>
      <c r="AD234" s="286">
        <f t="shared" si="118"/>
        <v>0</v>
      </c>
      <c r="AE234" s="287">
        <f t="shared" si="119"/>
        <v>0</v>
      </c>
      <c r="AF234" s="288"/>
      <c r="AG234" s="289"/>
      <c r="AH234" s="289"/>
      <c r="AI234" s="289"/>
      <c r="AJ234" s="289"/>
      <c r="AK234" s="289">
        <f>3*Y234</f>
        <v>0</v>
      </c>
      <c r="AL234" s="289">
        <f>1*Y234</f>
        <v>0</v>
      </c>
      <c r="AM234" s="289">
        <f>4*Y234</f>
        <v>0</v>
      </c>
      <c r="AN234" s="289">
        <f>2*Y234</f>
        <v>0</v>
      </c>
      <c r="AO234" s="289"/>
      <c r="AP234" s="289"/>
      <c r="AQ234" s="289"/>
      <c r="AR234" s="289"/>
      <c r="AS234" s="289"/>
      <c r="AT234" s="289"/>
      <c r="AU234" s="289"/>
      <c r="AV234" s="289"/>
      <c r="AW234" s="291"/>
      <c r="AX234" s="289"/>
      <c r="AY234" s="289"/>
      <c r="AZ234" s="289"/>
      <c r="BA234" s="289"/>
      <c r="BB234" s="289"/>
      <c r="BC234" s="289">
        <f>3*Y234</f>
        <v>0</v>
      </c>
      <c r="BD234" s="289"/>
      <c r="BE234" s="289">
        <f t="shared" ref="BE234:BE235" si="121">6*Y234</f>
        <v>0</v>
      </c>
      <c r="BF234" s="289"/>
      <c r="BG234" s="289">
        <f>1*Y234</f>
        <v>0</v>
      </c>
      <c r="BH234" s="289"/>
      <c r="BI234" s="289"/>
      <c r="BJ234" s="289"/>
      <c r="BK234" s="289"/>
      <c r="BL234" s="291"/>
      <c r="BM234" s="289"/>
      <c r="BN234" s="294"/>
      <c r="BO234" s="294"/>
      <c r="BP234" s="289">
        <f t="shared" si="120"/>
        <v>0</v>
      </c>
      <c r="BQ234" s="294"/>
      <c r="BR234" s="294"/>
      <c r="BS234" s="294"/>
      <c r="BT234" s="124"/>
      <c r="BU234" s="124"/>
    </row>
    <row r="235" ht="30.0" customHeight="1">
      <c r="A235" s="125"/>
      <c r="B235" s="263" t="s">
        <v>559</v>
      </c>
      <c r="C235" s="263" t="s">
        <v>378</v>
      </c>
      <c r="D235" s="295" t="s">
        <v>560</v>
      </c>
      <c r="E235" s="363" t="s">
        <v>561</v>
      </c>
      <c r="F235" s="266">
        <v>26.0</v>
      </c>
      <c r="G235" s="267">
        <v>332.0</v>
      </c>
      <c r="H235" s="268"/>
      <c r="I235" s="391"/>
      <c r="J235" s="392"/>
      <c r="K235" s="393"/>
      <c r="L235" s="249"/>
      <c r="M235" s="394"/>
      <c r="N235" s="464"/>
      <c r="O235" s="64"/>
      <c r="P235" s="465"/>
      <c r="Q235" s="533"/>
      <c r="R235" s="467"/>
      <c r="S235" s="395"/>
      <c r="T235" s="396"/>
      <c r="U235" s="397"/>
      <c r="V235" s="468"/>
      <c r="W235" s="469"/>
      <c r="X235" s="360"/>
      <c r="Y235" s="283">
        <f t="shared" si="115"/>
        <v>0</v>
      </c>
      <c r="Z235" s="283">
        <f t="shared" si="116"/>
        <v>0</v>
      </c>
      <c r="AA235" s="284">
        <f t="shared" si="117"/>
        <v>0</v>
      </c>
      <c r="AB235" s="238"/>
      <c r="AC235" s="361">
        <v>17.8</v>
      </c>
      <c r="AD235" s="286">
        <f t="shared" si="118"/>
        <v>0</v>
      </c>
      <c r="AE235" s="287">
        <f t="shared" si="119"/>
        <v>0</v>
      </c>
      <c r="AF235" s="288"/>
      <c r="AG235" s="289"/>
      <c r="AH235" s="289"/>
      <c r="AI235" s="289"/>
      <c r="AJ235" s="289">
        <f>8*Y235</f>
        <v>0</v>
      </c>
      <c r="AK235" s="289">
        <f>12*Y235</f>
        <v>0</v>
      </c>
      <c r="AL235" s="289">
        <f>6*Y235</f>
        <v>0</v>
      </c>
      <c r="AM235" s="289"/>
      <c r="AN235" s="289"/>
      <c r="AO235" s="289"/>
      <c r="AP235" s="289"/>
      <c r="AQ235" s="289"/>
      <c r="AR235" s="289"/>
      <c r="AS235" s="289"/>
      <c r="AT235" s="289"/>
      <c r="AU235" s="289"/>
      <c r="AV235" s="289"/>
      <c r="AW235" s="291"/>
      <c r="AX235" s="289"/>
      <c r="AY235" s="289"/>
      <c r="AZ235" s="289"/>
      <c r="BA235" s="289">
        <f>2*Y235</f>
        <v>0</v>
      </c>
      <c r="BB235" s="289"/>
      <c r="BC235" s="289">
        <f>17*Y235</f>
        <v>0</v>
      </c>
      <c r="BD235" s="289"/>
      <c r="BE235" s="289">
        <f t="shared" si="121"/>
        <v>0</v>
      </c>
      <c r="BF235" s="289"/>
      <c r="BG235" s="289"/>
      <c r="BH235" s="289"/>
      <c r="BI235" s="289">
        <f>1*Y235</f>
        <v>0</v>
      </c>
      <c r="BJ235" s="289"/>
      <c r="BK235" s="289"/>
      <c r="BL235" s="291"/>
      <c r="BM235" s="289"/>
      <c r="BN235" s="294"/>
      <c r="BO235" s="294"/>
      <c r="BP235" s="289">
        <f>26*Y235</f>
        <v>0</v>
      </c>
      <c r="BQ235" s="294"/>
      <c r="BR235" s="294"/>
      <c r="BS235" s="294"/>
      <c r="BT235" s="124"/>
      <c r="BU235" s="124"/>
    </row>
    <row r="236" ht="30.0" customHeight="1">
      <c r="A236" s="125"/>
      <c r="B236" s="263" t="s">
        <v>562</v>
      </c>
      <c r="C236" s="263" t="s">
        <v>382</v>
      </c>
      <c r="D236" s="295" t="s">
        <v>563</v>
      </c>
      <c r="E236" s="363" t="s">
        <v>564</v>
      </c>
      <c r="F236" s="266">
        <v>10.0</v>
      </c>
      <c r="G236" s="267">
        <v>118.0</v>
      </c>
      <c r="H236" s="268"/>
      <c r="I236" s="391"/>
      <c r="J236" s="392"/>
      <c r="K236" s="393"/>
      <c r="L236" s="249"/>
      <c r="M236" s="394"/>
      <c r="N236" s="464"/>
      <c r="O236" s="64"/>
      <c r="P236" s="465"/>
      <c r="Q236" s="534"/>
      <c r="R236" s="467"/>
      <c r="S236" s="395"/>
      <c r="T236" s="396"/>
      <c r="U236" s="397"/>
      <c r="V236" s="468"/>
      <c r="W236" s="469"/>
      <c r="X236" s="360"/>
      <c r="Y236" s="283">
        <f t="shared" si="115"/>
        <v>0</v>
      </c>
      <c r="Z236" s="283">
        <f t="shared" si="116"/>
        <v>0</v>
      </c>
      <c r="AA236" s="284">
        <f t="shared" si="117"/>
        <v>0</v>
      </c>
      <c r="AB236" s="238"/>
      <c r="AC236" s="361">
        <v>9.7</v>
      </c>
      <c r="AD236" s="286">
        <f t="shared" si="118"/>
        <v>0</v>
      </c>
      <c r="AE236" s="287">
        <f t="shared" si="119"/>
        <v>0</v>
      </c>
      <c r="AF236" s="288"/>
      <c r="AG236" s="289"/>
      <c r="AH236" s="289"/>
      <c r="AI236" s="289"/>
      <c r="AJ236" s="289">
        <f>1*Y236</f>
        <v>0</v>
      </c>
      <c r="AK236" s="289">
        <f>7*Y236</f>
        <v>0</v>
      </c>
      <c r="AL236" s="289"/>
      <c r="AM236" s="289">
        <f>2*Y236</f>
        <v>0</v>
      </c>
      <c r="AN236" s="289"/>
      <c r="AO236" s="289"/>
      <c r="AP236" s="289"/>
      <c r="AQ236" s="289"/>
      <c r="AR236" s="289"/>
      <c r="AS236" s="289"/>
      <c r="AT236" s="289"/>
      <c r="AU236" s="289"/>
      <c r="AV236" s="289"/>
      <c r="AW236" s="291"/>
      <c r="AX236" s="289"/>
      <c r="AY236" s="289"/>
      <c r="AZ236" s="289"/>
      <c r="BA236" s="289"/>
      <c r="BB236" s="289"/>
      <c r="BC236" s="289">
        <f>5*Y236</f>
        <v>0</v>
      </c>
      <c r="BD236" s="289"/>
      <c r="BE236" s="289">
        <f>5*Y236</f>
        <v>0</v>
      </c>
      <c r="BF236" s="289"/>
      <c r="BG236" s="289"/>
      <c r="BH236" s="289"/>
      <c r="BI236" s="289"/>
      <c r="BJ236" s="289"/>
      <c r="BK236" s="289"/>
      <c r="BL236" s="291"/>
      <c r="BM236" s="289"/>
      <c r="BN236" s="294"/>
      <c r="BO236" s="294"/>
      <c r="BP236" s="289">
        <f>10*Y236</f>
        <v>0</v>
      </c>
      <c r="BQ236" s="294"/>
      <c r="BR236" s="294"/>
      <c r="BS236" s="294"/>
      <c r="BT236" s="124"/>
      <c r="BU236" s="124"/>
    </row>
    <row r="237" ht="27.75" customHeight="1">
      <c r="A237" s="125"/>
      <c r="B237" s="263" t="s">
        <v>565</v>
      </c>
      <c r="C237" s="263" t="s">
        <v>566</v>
      </c>
      <c r="D237" s="490" t="s">
        <v>567</v>
      </c>
      <c r="E237" s="263"/>
      <c r="F237" s="266">
        <f t="shared" ref="F237:G237" si="122">SUM(F233:F236)</f>
        <v>56</v>
      </c>
      <c r="G237" s="266">
        <f t="shared" si="122"/>
        <v>752.1</v>
      </c>
      <c r="H237" s="268"/>
      <c r="I237" s="391"/>
      <c r="J237" s="392"/>
      <c r="K237" s="393"/>
      <c r="L237" s="249"/>
      <c r="M237" s="394"/>
      <c r="N237" s="464"/>
      <c r="O237" s="64"/>
      <c r="P237" s="465"/>
      <c r="Q237" s="533"/>
      <c r="R237" s="467"/>
      <c r="S237" s="395"/>
      <c r="T237" s="396"/>
      <c r="U237" s="397"/>
      <c r="V237" s="468"/>
      <c r="W237" s="469"/>
      <c r="X237" s="360"/>
      <c r="Y237" s="283">
        <f t="shared" si="115"/>
        <v>0</v>
      </c>
      <c r="Z237" s="283">
        <f t="shared" si="116"/>
        <v>0</v>
      </c>
      <c r="AA237" s="284">
        <f t="shared" si="117"/>
        <v>0</v>
      </c>
      <c r="AB237" s="260"/>
      <c r="AC237" s="361">
        <f>SUM(AC233:AC236)</f>
        <v>46.2</v>
      </c>
      <c r="AD237" s="286">
        <f t="shared" si="118"/>
        <v>0</v>
      </c>
      <c r="AE237" s="287">
        <f t="shared" si="119"/>
        <v>0</v>
      </c>
      <c r="AF237" s="288"/>
      <c r="AG237" s="289"/>
      <c r="AH237" s="289"/>
      <c r="AI237" s="289"/>
      <c r="AJ237" s="289"/>
      <c r="AK237" s="289">
        <f>8*Y237</f>
        <v>0</v>
      </c>
      <c r="AL237" s="289">
        <f>3*Y237</f>
        <v>0</v>
      </c>
      <c r="AM237" s="289">
        <f>7*Y237</f>
        <v>0</v>
      </c>
      <c r="AN237" s="289">
        <f>2*Y237</f>
        <v>0</v>
      </c>
      <c r="AO237" s="289"/>
      <c r="AP237" s="289"/>
      <c r="AQ237" s="289"/>
      <c r="AR237" s="289"/>
      <c r="AS237" s="289"/>
      <c r="AT237" s="289"/>
      <c r="AU237" s="289"/>
      <c r="AV237" s="289"/>
      <c r="AW237" s="291"/>
      <c r="AX237" s="289"/>
      <c r="AY237" s="289"/>
      <c r="AZ237" s="289"/>
      <c r="BA237" s="289">
        <f>2*Y237</f>
        <v>0</v>
      </c>
      <c r="BB237" s="289"/>
      <c r="BC237" s="289">
        <f>8*Y237</f>
        <v>0</v>
      </c>
      <c r="BD237" s="289"/>
      <c r="BE237" s="289">
        <f>9*Y237</f>
        <v>0</v>
      </c>
      <c r="BF237" s="289"/>
      <c r="BG237" s="289">
        <f>1*Y237</f>
        <v>0</v>
      </c>
      <c r="BH237" s="289"/>
      <c r="BI237" s="289"/>
      <c r="BJ237" s="289"/>
      <c r="BK237" s="289"/>
      <c r="BL237" s="291"/>
      <c r="BM237" s="289"/>
      <c r="BN237" s="294"/>
      <c r="BO237" s="289"/>
      <c r="BP237" s="289">
        <f>56*Y237</f>
        <v>0</v>
      </c>
      <c r="BQ237" s="294"/>
      <c r="BR237" s="294"/>
      <c r="BS237" s="294"/>
      <c r="BT237" s="124"/>
      <c r="BU237" s="124"/>
    </row>
    <row r="238" ht="13.5" customHeight="1">
      <c r="A238" s="125"/>
      <c r="B238" s="175"/>
      <c r="C238" s="175"/>
      <c r="D238" s="472"/>
      <c r="E238" s="473"/>
      <c r="F238" s="335"/>
      <c r="G238" s="399"/>
      <c r="H238" s="474"/>
      <c r="I238" s="474"/>
      <c r="J238" s="474"/>
      <c r="K238" s="474"/>
      <c r="L238" s="474"/>
      <c r="M238" s="474"/>
      <c r="N238" s="474"/>
      <c r="O238" s="474"/>
      <c r="P238" s="474"/>
      <c r="Q238" s="506"/>
      <c r="R238" s="474"/>
      <c r="S238" s="474"/>
      <c r="T238" s="474"/>
      <c r="U238" s="474"/>
      <c r="V238" s="474"/>
      <c r="W238" s="474"/>
      <c r="X238" s="360"/>
      <c r="Y238" s="338"/>
      <c r="Z238" s="338"/>
      <c r="AA238" s="338"/>
      <c r="AB238" s="339"/>
      <c r="AC238" s="535"/>
      <c r="AD238" s="340"/>
      <c r="AE238" s="340"/>
      <c r="AF238" s="288"/>
      <c r="AG238" s="338"/>
      <c r="AH238" s="338"/>
      <c r="AI238" s="338"/>
      <c r="AJ238" s="338"/>
      <c r="AK238" s="338"/>
      <c r="AL238" s="338"/>
      <c r="AM238" s="338"/>
      <c r="AN238" s="338"/>
      <c r="AO238" s="338"/>
      <c r="AP238" s="338"/>
      <c r="AQ238" s="338"/>
      <c r="AR238" s="338"/>
      <c r="AS238" s="338"/>
      <c r="AT238" s="338"/>
      <c r="AU238" s="338"/>
      <c r="AV238" s="338"/>
      <c r="AW238" s="338"/>
      <c r="AX238" s="338"/>
      <c r="AY238" s="338"/>
      <c r="AZ238" s="338"/>
      <c r="BA238" s="338"/>
      <c r="BB238" s="338"/>
      <c r="BC238" s="338"/>
      <c r="BD238" s="338"/>
      <c r="BE238" s="338"/>
      <c r="BF238" s="338"/>
      <c r="BG238" s="338"/>
      <c r="BH238" s="338"/>
      <c r="BI238" s="338"/>
      <c r="BJ238" s="338"/>
      <c r="BK238" s="338"/>
      <c r="BL238" s="291"/>
      <c r="BM238" s="338"/>
      <c r="BN238" s="341"/>
      <c r="BO238" s="341"/>
      <c r="BP238" s="341"/>
      <c r="BQ238" s="341"/>
      <c r="BR238" s="341"/>
      <c r="BS238" s="341"/>
      <c r="BT238" s="124"/>
      <c r="BU238" s="124"/>
    </row>
    <row r="239" ht="46.5" customHeight="1">
      <c r="A239" s="125"/>
      <c r="B239" s="342" t="s">
        <v>568</v>
      </c>
      <c r="C239" s="343"/>
      <c r="D239" s="536" t="s">
        <v>569</v>
      </c>
      <c r="E239" s="510"/>
      <c r="F239" s="537"/>
      <c r="G239" s="346"/>
      <c r="H239" s="346"/>
      <c r="I239" s="346"/>
      <c r="J239" s="346"/>
      <c r="K239" s="346"/>
      <c r="L239" s="346"/>
      <c r="M239" s="346"/>
      <c r="N239" s="346"/>
      <c r="O239" s="346"/>
      <c r="P239" s="346"/>
      <c r="Q239" s="346"/>
      <c r="R239" s="346"/>
      <c r="S239" s="346"/>
      <c r="T239" s="346"/>
      <c r="U239" s="346"/>
      <c r="V239" s="346"/>
      <c r="W239" s="347"/>
      <c r="X239" s="488"/>
      <c r="Y239" s="346"/>
      <c r="Z239" s="346"/>
      <c r="AA239" s="346"/>
      <c r="AB239" s="401"/>
      <c r="AC239" s="346"/>
      <c r="AD239" s="346"/>
      <c r="AE239" s="346"/>
      <c r="AF239" s="204"/>
      <c r="AG239" s="348" t="s">
        <v>57</v>
      </c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2"/>
      <c r="AW239" s="153"/>
      <c r="AX239" s="349"/>
      <c r="AY239" s="350"/>
      <c r="AZ239" s="351" t="s">
        <v>58</v>
      </c>
      <c r="BA239" s="352"/>
      <c r="BB239" s="352"/>
      <c r="BC239" s="352"/>
      <c r="BD239" s="352"/>
      <c r="BE239" s="352"/>
      <c r="BF239" s="352"/>
      <c r="BG239" s="352"/>
      <c r="BH239" s="352"/>
      <c r="BI239" s="352"/>
      <c r="BJ239" s="352"/>
      <c r="BK239" s="353"/>
      <c r="BL239" s="153"/>
      <c r="BM239" s="348" t="s">
        <v>59</v>
      </c>
      <c r="BN239" s="31"/>
      <c r="BO239" s="31"/>
      <c r="BP239" s="31"/>
      <c r="BQ239" s="31"/>
      <c r="BR239" s="31"/>
      <c r="BS239" s="32"/>
      <c r="BT239" s="124"/>
      <c r="BU239" s="124"/>
    </row>
    <row r="240" ht="13.5" customHeight="1">
      <c r="A240" s="125"/>
      <c r="B240" s="200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41"/>
      <c r="X240" s="360"/>
      <c r="Y240" s="474"/>
      <c r="Z240" s="474"/>
      <c r="AA240" s="474"/>
      <c r="AB240" s="474"/>
      <c r="AC240" s="474"/>
      <c r="AD240" s="474"/>
      <c r="AE240" s="474"/>
      <c r="AF240" s="225"/>
      <c r="AG240" s="222" t="s">
        <v>68</v>
      </c>
      <c r="AH240" s="222" t="s">
        <v>69</v>
      </c>
      <c r="AI240" s="222" t="s">
        <v>70</v>
      </c>
      <c r="AJ240" s="222" t="s">
        <v>71</v>
      </c>
      <c r="AK240" s="222" t="s">
        <v>72</v>
      </c>
      <c r="AL240" s="222" t="s">
        <v>73</v>
      </c>
      <c r="AM240" s="222" t="s">
        <v>74</v>
      </c>
      <c r="AN240" s="222" t="s">
        <v>75</v>
      </c>
      <c r="AO240" s="222" t="s">
        <v>76</v>
      </c>
      <c r="AP240" s="222" t="s">
        <v>77</v>
      </c>
      <c r="AQ240" s="222" t="s">
        <v>29</v>
      </c>
      <c r="AR240" s="222" t="s">
        <v>78</v>
      </c>
      <c r="AS240" s="222" t="s">
        <v>79</v>
      </c>
      <c r="AT240" s="222" t="s">
        <v>33</v>
      </c>
      <c r="AU240" s="222" t="s">
        <v>35</v>
      </c>
      <c r="AV240" s="223" t="s">
        <v>36</v>
      </c>
      <c r="AW240" s="153"/>
      <c r="AX240" s="226" t="s">
        <v>80</v>
      </c>
      <c r="AY240" s="226" t="s">
        <v>81</v>
      </c>
      <c r="AZ240" s="226" t="s">
        <v>80</v>
      </c>
      <c r="BA240" s="226" t="s">
        <v>81</v>
      </c>
      <c r="BB240" s="226" t="s">
        <v>80</v>
      </c>
      <c r="BC240" s="226" t="s">
        <v>81</v>
      </c>
      <c r="BD240" s="226" t="s">
        <v>80</v>
      </c>
      <c r="BE240" s="226" t="s">
        <v>81</v>
      </c>
      <c r="BF240" s="226" t="s">
        <v>80</v>
      </c>
      <c r="BG240" s="226" t="s">
        <v>81</v>
      </c>
      <c r="BH240" s="226" t="s">
        <v>80</v>
      </c>
      <c r="BI240" s="226" t="s">
        <v>81</v>
      </c>
      <c r="BJ240" s="226" t="s">
        <v>80</v>
      </c>
      <c r="BK240" s="227" t="s">
        <v>81</v>
      </c>
      <c r="BL240" s="153"/>
      <c r="BM240" s="228" t="s">
        <v>82</v>
      </c>
      <c r="BN240" s="228" t="s">
        <v>83</v>
      </c>
      <c r="BO240" s="228" t="s">
        <v>84</v>
      </c>
      <c r="BP240" s="228" t="s">
        <v>85</v>
      </c>
      <c r="BQ240" s="228" t="s">
        <v>86</v>
      </c>
      <c r="BR240" s="228" t="s">
        <v>87</v>
      </c>
      <c r="BS240" s="229" t="s">
        <v>88</v>
      </c>
      <c r="BT240" s="124"/>
      <c r="BU240" s="124"/>
    </row>
    <row r="241" ht="44.25" customHeight="1">
      <c r="A241" s="125"/>
      <c r="B241" s="49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50"/>
      <c r="X241" s="360"/>
      <c r="Y241" s="222" t="s">
        <v>62</v>
      </c>
      <c r="Z241" s="222" t="s">
        <v>63</v>
      </c>
      <c r="AA241" s="223" t="s">
        <v>64</v>
      </c>
      <c r="AB241" s="224"/>
      <c r="AC241" s="222" t="s">
        <v>65</v>
      </c>
      <c r="AD241" s="222" t="s">
        <v>66</v>
      </c>
      <c r="AE241" s="223" t="s">
        <v>67</v>
      </c>
      <c r="AF241" s="225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48"/>
      <c r="AW241" s="153"/>
      <c r="AX241" s="239"/>
      <c r="AY241" s="240"/>
      <c r="AZ241" s="239"/>
      <c r="BA241" s="240"/>
      <c r="BB241" s="239"/>
      <c r="BC241" s="240"/>
      <c r="BD241" s="239"/>
      <c r="BE241" s="240"/>
      <c r="BF241" s="239"/>
      <c r="BG241" s="240"/>
      <c r="BH241" s="239"/>
      <c r="BI241" s="240"/>
      <c r="BJ241" s="239"/>
      <c r="BK241" s="241"/>
      <c r="BL241" s="153"/>
      <c r="BM241" s="237"/>
      <c r="BN241" s="237"/>
      <c r="BO241" s="237"/>
      <c r="BP241" s="237"/>
      <c r="BQ241" s="237"/>
      <c r="BR241" s="237"/>
      <c r="BS241" s="48"/>
      <c r="BT241" s="124"/>
      <c r="BU241" s="124"/>
    </row>
    <row r="242" ht="73.5" customHeight="1">
      <c r="A242" s="125"/>
      <c r="B242" s="387"/>
      <c r="C242" s="388" t="s">
        <v>90</v>
      </c>
      <c r="D242" s="221"/>
      <c r="E242" s="390" t="s">
        <v>91</v>
      </c>
      <c r="F242" s="390" t="s">
        <v>92</v>
      </c>
      <c r="G242" s="390" t="s">
        <v>93</v>
      </c>
      <c r="H242" s="245" t="s">
        <v>94</v>
      </c>
      <c r="I242" s="246" t="s">
        <v>95</v>
      </c>
      <c r="J242" s="247" t="s">
        <v>96</v>
      </c>
      <c r="K242" s="450" t="s">
        <v>410</v>
      </c>
      <c r="L242" s="249" t="s">
        <v>98</v>
      </c>
      <c r="M242" s="250" t="s">
        <v>99</v>
      </c>
      <c r="N242" s="451" t="s">
        <v>411</v>
      </c>
      <c r="O242" s="252" t="s">
        <v>412</v>
      </c>
      <c r="P242" s="390" t="s">
        <v>413</v>
      </c>
      <c r="Q242" s="255" t="s">
        <v>104</v>
      </c>
      <c r="R242" s="452" t="s">
        <v>414</v>
      </c>
      <c r="S242" s="256" t="s">
        <v>415</v>
      </c>
      <c r="T242" s="257" t="s">
        <v>416</v>
      </c>
      <c r="U242" s="258" t="s">
        <v>107</v>
      </c>
      <c r="V242" s="453" t="s">
        <v>417</v>
      </c>
      <c r="W242" s="454" t="s">
        <v>418</v>
      </c>
      <c r="X242" s="360"/>
      <c r="Y242" s="239"/>
      <c r="Z242" s="239"/>
      <c r="AA242" s="51"/>
      <c r="AB242" s="238"/>
      <c r="AC242" s="239"/>
      <c r="AD242" s="239"/>
      <c r="AE242" s="51"/>
      <c r="AF242" s="225"/>
      <c r="AG242" s="239"/>
      <c r="AH242" s="239"/>
      <c r="AI242" s="239"/>
      <c r="AJ242" s="239"/>
      <c r="AK242" s="239"/>
      <c r="AL242" s="239"/>
      <c r="AM242" s="239"/>
      <c r="AN242" s="239"/>
      <c r="AO242" s="239"/>
      <c r="AP242" s="239"/>
      <c r="AQ242" s="239"/>
      <c r="AR242" s="239"/>
      <c r="AS242" s="239"/>
      <c r="AT242" s="239"/>
      <c r="AU242" s="239"/>
      <c r="AV242" s="51"/>
      <c r="AW242" s="153"/>
      <c r="AX242" s="261" t="s">
        <v>110</v>
      </c>
      <c r="AY242" s="32"/>
      <c r="AZ242" s="261" t="s">
        <v>68</v>
      </c>
      <c r="BA242" s="32"/>
      <c r="BB242" s="261" t="s">
        <v>69</v>
      </c>
      <c r="BC242" s="32"/>
      <c r="BD242" s="261" t="s">
        <v>70</v>
      </c>
      <c r="BE242" s="32"/>
      <c r="BF242" s="261" t="s">
        <v>71</v>
      </c>
      <c r="BG242" s="32"/>
      <c r="BH242" s="261" t="s">
        <v>72</v>
      </c>
      <c r="BI242" s="32"/>
      <c r="BJ242" s="261" t="s">
        <v>73</v>
      </c>
      <c r="BK242" s="32"/>
      <c r="BL242" s="153"/>
      <c r="BM242" s="239"/>
      <c r="BN242" s="239"/>
      <c r="BO242" s="239"/>
      <c r="BP242" s="239"/>
      <c r="BQ242" s="239"/>
      <c r="BR242" s="239"/>
      <c r="BS242" s="51"/>
      <c r="BT242" s="124"/>
      <c r="BU242" s="124"/>
    </row>
    <row r="243" ht="30.0" customHeight="1">
      <c r="A243" s="125"/>
      <c r="B243" s="263" t="s">
        <v>570</v>
      </c>
      <c r="C243" s="263" t="s">
        <v>571</v>
      </c>
      <c r="D243" s="295" t="s">
        <v>572</v>
      </c>
      <c r="E243" s="263"/>
      <c r="F243" s="266">
        <v>1.0</v>
      </c>
      <c r="G243" s="267">
        <v>13.0</v>
      </c>
      <c r="H243" s="268"/>
      <c r="I243" s="269"/>
      <c r="J243" s="270"/>
      <c r="K243" s="455"/>
      <c r="L243" s="249"/>
      <c r="M243" s="272"/>
      <c r="N243" s="456"/>
      <c r="O243" s="274"/>
      <c r="P243" s="457"/>
      <c r="Q243" s="458"/>
      <c r="R243" s="459"/>
      <c r="S243" s="278"/>
      <c r="T243" s="279"/>
      <c r="U243" s="280"/>
      <c r="V243" s="460"/>
      <c r="W243" s="461"/>
      <c r="X243" s="360"/>
      <c r="Y243" s="283">
        <f t="shared" ref="Y243:Y249" si="123">H243+I243+J243+K243+M243+N243+O243+P243+Q243+R243+S243+T243+U243+V243+W243+L243</f>
        <v>0</v>
      </c>
      <c r="Z243" s="283">
        <f t="shared" ref="Z243:Z249" si="124">Y243*F243</f>
        <v>0</v>
      </c>
      <c r="AA243" s="284">
        <f t="shared" ref="AA243:AA249" si="125">G243*Y243</f>
        <v>0</v>
      </c>
      <c r="AB243" s="238"/>
      <c r="AC243" s="361">
        <v>0.8</v>
      </c>
      <c r="AD243" s="286">
        <f t="shared" ref="AD243:AD249" si="126">AC243*Y243</f>
        <v>0</v>
      </c>
      <c r="AE243" s="287">
        <f t="shared" ref="AE243:AE249" si="127">AG243*0.26+AH243*0.32+AI243*0.36+AJ243*0.42+AK243*0.5+AL243*0.52+AM243*0.62+AN243*0.68+AO243*0.85+AP243*0.85+AR243*0.13+AT243*0.154+AV243*0.208+AZ243*0.04+BA243*0.04+BB243*0.06+BC243*0.09+BD243*0.07+BE243*0.11+BF243*0.08+BG243*0.19+BH243*0.09+BI243*0.22+BJ243*0.1+BK243*0.18</f>
        <v>0</v>
      </c>
      <c r="AF243" s="288"/>
      <c r="AG243" s="289"/>
      <c r="AH243" s="289"/>
      <c r="AI243" s="289"/>
      <c r="AJ243" s="289"/>
      <c r="AK243" s="289">
        <f t="shared" ref="AK243:AK244" si="128">2*Y243</f>
        <v>0</v>
      </c>
      <c r="AL243" s="289"/>
      <c r="AM243" s="289"/>
      <c r="AN243" s="289"/>
      <c r="AO243" s="289"/>
      <c r="AP243" s="289"/>
      <c r="AQ243" s="289"/>
      <c r="AR243" s="289"/>
      <c r="AS243" s="289"/>
      <c r="AT243" s="289"/>
      <c r="AU243" s="289"/>
      <c r="AV243" s="289"/>
      <c r="AW243" s="291"/>
      <c r="AX243" s="289"/>
      <c r="AY243" s="289"/>
      <c r="AZ243" s="289"/>
      <c r="BA243" s="289"/>
      <c r="BB243" s="289"/>
      <c r="BC243" s="289"/>
      <c r="BD243" s="289"/>
      <c r="BE243" s="289"/>
      <c r="BF243" s="289"/>
      <c r="BG243" s="289"/>
      <c r="BH243" s="289"/>
      <c r="BI243" s="289"/>
      <c r="BJ243" s="289"/>
      <c r="BK243" s="289"/>
      <c r="BL243" s="291"/>
      <c r="BM243" s="289"/>
      <c r="BN243" s="289">
        <f>1*Y243</f>
        <v>0</v>
      </c>
      <c r="BO243" s="294"/>
      <c r="BP243" s="294"/>
      <c r="BQ243" s="294"/>
      <c r="BR243" s="294"/>
      <c r="BS243" s="294"/>
      <c r="BT243" s="124"/>
      <c r="BU243" s="124"/>
    </row>
    <row r="244" ht="30.0" customHeight="1">
      <c r="A244" s="125"/>
      <c r="B244" s="262" t="s">
        <v>573</v>
      </c>
      <c r="C244" s="263" t="s">
        <v>571</v>
      </c>
      <c r="D244" s="295" t="s">
        <v>574</v>
      </c>
      <c r="E244" s="263" t="s">
        <v>575</v>
      </c>
      <c r="F244" s="266">
        <v>1.0</v>
      </c>
      <c r="G244" s="267">
        <v>16.0</v>
      </c>
      <c r="H244" s="268"/>
      <c r="I244" s="269"/>
      <c r="J244" s="270"/>
      <c r="K244" s="455"/>
      <c r="L244" s="249"/>
      <c r="M244" s="272"/>
      <c r="N244" s="456"/>
      <c r="O244" s="274"/>
      <c r="P244" s="457"/>
      <c r="Q244" s="458"/>
      <c r="R244" s="459"/>
      <c r="S244" s="278"/>
      <c r="T244" s="279"/>
      <c r="U244" s="280"/>
      <c r="V244" s="460"/>
      <c r="W244" s="461"/>
      <c r="X244" s="360"/>
      <c r="Y244" s="283">
        <f t="shared" si="123"/>
        <v>0</v>
      </c>
      <c r="Z244" s="283">
        <f t="shared" si="124"/>
        <v>0</v>
      </c>
      <c r="AA244" s="284">
        <f t="shared" si="125"/>
        <v>0</v>
      </c>
      <c r="AB244" s="238"/>
      <c r="AC244" s="361">
        <v>1.2</v>
      </c>
      <c r="AD244" s="286">
        <f t="shared" si="126"/>
        <v>0</v>
      </c>
      <c r="AE244" s="287">
        <f t="shared" si="127"/>
        <v>0</v>
      </c>
      <c r="AF244" s="288"/>
      <c r="AG244" s="289"/>
      <c r="AH244" s="289"/>
      <c r="AI244" s="289"/>
      <c r="AJ244" s="289"/>
      <c r="AK244" s="289">
        <f t="shared" si="128"/>
        <v>0</v>
      </c>
      <c r="AL244" s="289"/>
      <c r="AM244" s="289"/>
      <c r="AN244" s="289"/>
      <c r="AO244" s="289"/>
      <c r="AP244" s="289"/>
      <c r="AQ244" s="289"/>
      <c r="AR244" s="289"/>
      <c r="AS244" s="289"/>
      <c r="AT244" s="289"/>
      <c r="AU244" s="289"/>
      <c r="AV244" s="289"/>
      <c r="AW244" s="291"/>
      <c r="AX244" s="289"/>
      <c r="AY244" s="289"/>
      <c r="AZ244" s="289"/>
      <c r="BA244" s="289"/>
      <c r="BB244" s="289"/>
      <c r="BC244" s="289"/>
      <c r="BD244" s="289"/>
      <c r="BE244" s="289"/>
      <c r="BF244" s="289"/>
      <c r="BG244" s="289"/>
      <c r="BH244" s="289"/>
      <c r="BI244" s="289"/>
      <c r="BJ244" s="289"/>
      <c r="BK244" s="289"/>
      <c r="BL244" s="291"/>
      <c r="BM244" s="289"/>
      <c r="BN244" s="294"/>
      <c r="BO244" s="289">
        <f t="shared" ref="BO244:BO245" si="129">1*Y244</f>
        <v>0</v>
      </c>
      <c r="BP244" s="294"/>
      <c r="BQ244" s="294"/>
      <c r="BR244" s="294"/>
      <c r="BS244" s="294"/>
      <c r="BT244" s="124"/>
      <c r="BU244" s="124"/>
    </row>
    <row r="245" ht="30.0" customHeight="1">
      <c r="A245" s="125"/>
      <c r="B245" s="262" t="s">
        <v>576</v>
      </c>
      <c r="C245" s="263" t="s">
        <v>571</v>
      </c>
      <c r="D245" s="295" t="s">
        <v>577</v>
      </c>
      <c r="E245" s="263"/>
      <c r="F245" s="266">
        <v>1.0</v>
      </c>
      <c r="G245" s="267">
        <v>20.0</v>
      </c>
      <c r="H245" s="268"/>
      <c r="I245" s="269"/>
      <c r="J245" s="270"/>
      <c r="K245" s="455"/>
      <c r="L245" s="249"/>
      <c r="M245" s="272"/>
      <c r="N245" s="456"/>
      <c r="O245" s="274"/>
      <c r="P245" s="457"/>
      <c r="Q245" s="458"/>
      <c r="R245" s="459"/>
      <c r="S245" s="278"/>
      <c r="T245" s="279"/>
      <c r="U245" s="280"/>
      <c r="V245" s="460"/>
      <c r="W245" s="461"/>
      <c r="X245" s="360"/>
      <c r="Y245" s="283">
        <f t="shared" si="123"/>
        <v>0</v>
      </c>
      <c r="Z245" s="283">
        <f t="shared" si="124"/>
        <v>0</v>
      </c>
      <c r="AA245" s="284">
        <f t="shared" si="125"/>
        <v>0</v>
      </c>
      <c r="AB245" s="238"/>
      <c r="AC245" s="361">
        <v>2.0</v>
      </c>
      <c r="AD245" s="286">
        <f t="shared" si="126"/>
        <v>0</v>
      </c>
      <c r="AE245" s="287">
        <f t="shared" si="127"/>
        <v>0</v>
      </c>
      <c r="AF245" s="288"/>
      <c r="AG245" s="289"/>
      <c r="AH245" s="289"/>
      <c r="AI245" s="289"/>
      <c r="AJ245" s="289"/>
      <c r="AK245" s="289"/>
      <c r="AL245" s="289">
        <f>2*Y245</f>
        <v>0</v>
      </c>
      <c r="AM245" s="289"/>
      <c r="AN245" s="289"/>
      <c r="AO245" s="289"/>
      <c r="AP245" s="289"/>
      <c r="AQ245" s="289"/>
      <c r="AR245" s="289"/>
      <c r="AS245" s="289"/>
      <c r="AT245" s="289"/>
      <c r="AU245" s="289"/>
      <c r="AV245" s="289"/>
      <c r="AW245" s="291"/>
      <c r="AX245" s="289"/>
      <c r="AY245" s="289"/>
      <c r="AZ245" s="289"/>
      <c r="BA245" s="289"/>
      <c r="BB245" s="289"/>
      <c r="BC245" s="289"/>
      <c r="BD245" s="289"/>
      <c r="BE245" s="289"/>
      <c r="BF245" s="289"/>
      <c r="BG245" s="289"/>
      <c r="BH245" s="289"/>
      <c r="BI245" s="289"/>
      <c r="BJ245" s="289"/>
      <c r="BK245" s="289"/>
      <c r="BL245" s="291"/>
      <c r="BM245" s="289"/>
      <c r="BN245" s="294"/>
      <c r="BO245" s="289">
        <f t="shared" si="129"/>
        <v>0</v>
      </c>
      <c r="BP245" s="294"/>
      <c r="BQ245" s="294"/>
      <c r="BR245" s="294"/>
      <c r="BS245" s="294"/>
      <c r="BT245" s="124"/>
      <c r="BU245" s="124"/>
    </row>
    <row r="246" ht="30.0" customHeight="1">
      <c r="A246" s="125"/>
      <c r="B246" s="262" t="s">
        <v>578</v>
      </c>
      <c r="C246" s="263" t="s">
        <v>571</v>
      </c>
      <c r="D246" s="295" t="s">
        <v>579</v>
      </c>
      <c r="E246" s="263" t="s">
        <v>580</v>
      </c>
      <c r="F246" s="266">
        <v>1.0</v>
      </c>
      <c r="G246" s="267">
        <v>32.0</v>
      </c>
      <c r="H246" s="268"/>
      <c r="I246" s="269"/>
      <c r="J246" s="270"/>
      <c r="K246" s="455"/>
      <c r="L246" s="249"/>
      <c r="M246" s="272"/>
      <c r="N246" s="456"/>
      <c r="O246" s="274"/>
      <c r="P246" s="457"/>
      <c r="Q246" s="458"/>
      <c r="R246" s="459"/>
      <c r="S246" s="278"/>
      <c r="T246" s="279"/>
      <c r="U246" s="280"/>
      <c r="V246" s="460"/>
      <c r="W246" s="461"/>
      <c r="X246" s="360"/>
      <c r="Y246" s="283">
        <f t="shared" si="123"/>
        <v>0</v>
      </c>
      <c r="Z246" s="283">
        <f t="shared" si="124"/>
        <v>0</v>
      </c>
      <c r="AA246" s="284">
        <f t="shared" si="125"/>
        <v>0</v>
      </c>
      <c r="AB246" s="238"/>
      <c r="AC246" s="361">
        <v>3.8</v>
      </c>
      <c r="AD246" s="286">
        <f t="shared" si="126"/>
        <v>0</v>
      </c>
      <c r="AE246" s="287">
        <f t="shared" si="127"/>
        <v>0</v>
      </c>
      <c r="AF246" s="288"/>
      <c r="AG246" s="289"/>
      <c r="AH246" s="289"/>
      <c r="AI246" s="289"/>
      <c r="AJ246" s="289"/>
      <c r="AK246" s="289"/>
      <c r="AL246" s="289"/>
      <c r="AM246" s="289"/>
      <c r="AN246" s="289">
        <f>2*Y246</f>
        <v>0</v>
      </c>
      <c r="AO246" s="289"/>
      <c r="AP246" s="289"/>
      <c r="AQ246" s="289"/>
      <c r="AR246" s="289"/>
      <c r="AS246" s="289"/>
      <c r="AT246" s="289"/>
      <c r="AU246" s="289"/>
      <c r="AV246" s="289"/>
      <c r="AW246" s="291"/>
      <c r="AX246" s="289"/>
      <c r="AY246" s="289"/>
      <c r="AZ246" s="289"/>
      <c r="BA246" s="289"/>
      <c r="BB246" s="289"/>
      <c r="BC246" s="289"/>
      <c r="BD246" s="289"/>
      <c r="BE246" s="289"/>
      <c r="BF246" s="289"/>
      <c r="BG246" s="289"/>
      <c r="BH246" s="289"/>
      <c r="BI246" s="289"/>
      <c r="BJ246" s="289"/>
      <c r="BK246" s="289"/>
      <c r="BL246" s="291"/>
      <c r="BM246" s="289"/>
      <c r="BN246" s="294"/>
      <c r="BO246" s="294"/>
      <c r="BP246" s="289">
        <f>1*Y246</f>
        <v>0</v>
      </c>
      <c r="BQ246" s="294"/>
      <c r="BR246" s="294"/>
      <c r="BS246" s="294"/>
      <c r="BT246" s="124"/>
      <c r="BU246" s="124"/>
    </row>
    <row r="247" ht="30.0" customHeight="1">
      <c r="A247" s="125"/>
      <c r="B247" s="262" t="s">
        <v>581</v>
      </c>
      <c r="C247" s="263" t="s">
        <v>571</v>
      </c>
      <c r="D247" s="295" t="s">
        <v>582</v>
      </c>
      <c r="E247" s="263"/>
      <c r="F247" s="266">
        <v>2.0</v>
      </c>
      <c r="G247" s="267">
        <v>113.0</v>
      </c>
      <c r="H247" s="268"/>
      <c r="I247" s="269"/>
      <c r="J247" s="270"/>
      <c r="K247" s="455"/>
      <c r="L247" s="249"/>
      <c r="M247" s="272"/>
      <c r="N247" s="456"/>
      <c r="O247" s="274"/>
      <c r="P247" s="457"/>
      <c r="Q247" s="458"/>
      <c r="R247" s="459"/>
      <c r="S247" s="278"/>
      <c r="T247" s="279"/>
      <c r="U247" s="280"/>
      <c r="V247" s="460"/>
      <c r="W247" s="461"/>
      <c r="X247" s="360"/>
      <c r="Y247" s="283">
        <f t="shared" si="123"/>
        <v>0</v>
      </c>
      <c r="Z247" s="283">
        <f t="shared" si="124"/>
        <v>0</v>
      </c>
      <c r="AA247" s="284">
        <f t="shared" si="125"/>
        <v>0</v>
      </c>
      <c r="AB247" s="238"/>
      <c r="AC247" s="361">
        <v>7.5</v>
      </c>
      <c r="AD247" s="286">
        <f t="shared" si="126"/>
        <v>0</v>
      </c>
      <c r="AE247" s="287">
        <f t="shared" si="127"/>
        <v>0</v>
      </c>
      <c r="AF247" s="288"/>
      <c r="AG247" s="289"/>
      <c r="AH247" s="289"/>
      <c r="AI247" s="289"/>
      <c r="AJ247" s="289"/>
      <c r="AK247" s="289"/>
      <c r="AL247" s="289"/>
      <c r="AM247" s="289"/>
      <c r="AN247" s="289"/>
      <c r="AO247" s="289"/>
      <c r="AP247" s="289">
        <f t="shared" ref="AP247:AP248" si="130">2*Y247</f>
        <v>0</v>
      </c>
      <c r="AQ247" s="289"/>
      <c r="AR247" s="289"/>
      <c r="AS247" s="289"/>
      <c r="AT247" s="289"/>
      <c r="AU247" s="289"/>
      <c r="AV247" s="289"/>
      <c r="AW247" s="291"/>
      <c r="AX247" s="289"/>
      <c r="AY247" s="289"/>
      <c r="AZ247" s="289"/>
      <c r="BA247" s="289"/>
      <c r="BB247" s="289"/>
      <c r="BC247" s="289"/>
      <c r="BD247" s="289">
        <f>2*Y247</f>
        <v>0</v>
      </c>
      <c r="BE247" s="289"/>
      <c r="BF247" s="289"/>
      <c r="BG247" s="289"/>
      <c r="BH247" s="289"/>
      <c r="BI247" s="289"/>
      <c r="BJ247" s="289"/>
      <c r="BK247" s="289"/>
      <c r="BL247" s="291"/>
      <c r="BM247" s="289"/>
      <c r="BN247" s="294"/>
      <c r="BO247" s="294"/>
      <c r="BP247" s="294"/>
      <c r="BQ247" s="294"/>
      <c r="BR247" s="289">
        <f>2*Y247</f>
        <v>0</v>
      </c>
      <c r="BS247" s="294"/>
      <c r="BT247" s="124"/>
      <c r="BU247" s="124"/>
    </row>
    <row r="248" ht="30.0" customHeight="1">
      <c r="A248" s="125"/>
      <c r="B248" s="262" t="s">
        <v>583</v>
      </c>
      <c r="C248" s="263" t="s">
        <v>571</v>
      </c>
      <c r="D248" s="295" t="s">
        <v>584</v>
      </c>
      <c r="E248" s="263"/>
      <c r="F248" s="266">
        <v>2.0</v>
      </c>
      <c r="G248" s="267">
        <v>207.3</v>
      </c>
      <c r="H248" s="268"/>
      <c r="I248" s="269"/>
      <c r="J248" s="270"/>
      <c r="K248" s="455"/>
      <c r="L248" s="249"/>
      <c r="M248" s="272"/>
      <c r="N248" s="456"/>
      <c r="O248" s="274"/>
      <c r="P248" s="457"/>
      <c r="Q248" s="458"/>
      <c r="R248" s="459"/>
      <c r="S248" s="278"/>
      <c r="T248" s="279"/>
      <c r="U248" s="280"/>
      <c r="V248" s="460"/>
      <c r="W248" s="461"/>
      <c r="X248" s="360"/>
      <c r="Y248" s="283">
        <f t="shared" si="123"/>
        <v>0</v>
      </c>
      <c r="Z248" s="283">
        <f t="shared" si="124"/>
        <v>0</v>
      </c>
      <c r="AA248" s="284">
        <f t="shared" si="125"/>
        <v>0</v>
      </c>
      <c r="AB248" s="260"/>
      <c r="AC248" s="361">
        <v>14.2</v>
      </c>
      <c r="AD248" s="286">
        <f t="shared" si="126"/>
        <v>0</v>
      </c>
      <c r="AE248" s="287">
        <f t="shared" si="127"/>
        <v>0</v>
      </c>
      <c r="AF248" s="288"/>
      <c r="AG248" s="289"/>
      <c r="AH248" s="289"/>
      <c r="AI248" s="289"/>
      <c r="AJ248" s="289"/>
      <c r="AK248" s="289"/>
      <c r="AL248" s="289"/>
      <c r="AM248" s="289"/>
      <c r="AN248" s="289"/>
      <c r="AO248" s="289"/>
      <c r="AP248" s="289">
        <f t="shared" si="130"/>
        <v>0</v>
      </c>
      <c r="AQ248" s="289"/>
      <c r="AR248" s="289"/>
      <c r="AS248" s="289"/>
      <c r="AT248" s="289"/>
      <c r="AU248" s="289"/>
      <c r="AV248" s="289"/>
      <c r="AW248" s="291"/>
      <c r="AX248" s="289"/>
      <c r="AY248" s="289"/>
      <c r="AZ248" s="289"/>
      <c r="BA248" s="289"/>
      <c r="BB248" s="289">
        <f>2*Y248</f>
        <v>0</v>
      </c>
      <c r="BC248" s="289"/>
      <c r="BD248" s="289"/>
      <c r="BE248" s="289"/>
      <c r="BF248" s="289"/>
      <c r="BG248" s="289"/>
      <c r="BH248" s="289"/>
      <c r="BI248" s="289"/>
      <c r="BJ248" s="289"/>
      <c r="BK248" s="289"/>
      <c r="BL248" s="291"/>
      <c r="BM248" s="289"/>
      <c r="BN248" s="294"/>
      <c r="BO248" s="294"/>
      <c r="BP248" s="294"/>
      <c r="BQ248" s="294"/>
      <c r="BR248" s="294"/>
      <c r="BS248" s="289">
        <f>2*Y248</f>
        <v>0</v>
      </c>
      <c r="BT248" s="124"/>
      <c r="BU248" s="124"/>
    </row>
    <row r="249" ht="30.0" customHeight="1">
      <c r="A249" s="125"/>
      <c r="B249" s="262" t="s">
        <v>585</v>
      </c>
      <c r="C249" s="263" t="s">
        <v>571</v>
      </c>
      <c r="D249" s="292" t="s">
        <v>586</v>
      </c>
      <c r="E249" s="265"/>
      <c r="F249" s="266">
        <v>3.0</v>
      </c>
      <c r="G249" s="267">
        <v>85.0</v>
      </c>
      <c r="H249" s="268"/>
      <c r="I249" s="269"/>
      <c r="J249" s="270"/>
      <c r="K249" s="455"/>
      <c r="L249" s="249"/>
      <c r="M249" s="272"/>
      <c r="N249" s="456"/>
      <c r="O249" s="274"/>
      <c r="P249" s="457"/>
      <c r="Q249" s="471"/>
      <c r="R249" s="459"/>
      <c r="S249" s="278"/>
      <c r="T249" s="279"/>
      <c r="U249" s="280"/>
      <c r="V249" s="460"/>
      <c r="W249" s="461"/>
      <c r="X249" s="360"/>
      <c r="Y249" s="283">
        <f t="shared" si="123"/>
        <v>0</v>
      </c>
      <c r="Z249" s="283">
        <f t="shared" si="124"/>
        <v>0</v>
      </c>
      <c r="AA249" s="284">
        <f t="shared" si="125"/>
        <v>0</v>
      </c>
      <c r="AB249" s="224"/>
      <c r="AC249" s="361">
        <v>5.0</v>
      </c>
      <c r="AD249" s="286">
        <f t="shared" si="126"/>
        <v>0</v>
      </c>
      <c r="AE249" s="287">
        <f t="shared" si="127"/>
        <v>0</v>
      </c>
      <c r="AF249" s="288"/>
      <c r="AG249" s="289"/>
      <c r="AH249" s="289"/>
      <c r="AI249" s="289"/>
      <c r="AJ249" s="289"/>
      <c r="AK249" s="289"/>
      <c r="AL249" s="289"/>
      <c r="AM249" s="289"/>
      <c r="AN249" s="289">
        <f>3*Y249</f>
        <v>0</v>
      </c>
      <c r="AO249" s="289"/>
      <c r="AP249" s="289"/>
      <c r="AQ249" s="289"/>
      <c r="AR249" s="289"/>
      <c r="AS249" s="289"/>
      <c r="AT249" s="289"/>
      <c r="AU249" s="289"/>
      <c r="AV249" s="289"/>
      <c r="AW249" s="291"/>
      <c r="AX249" s="289"/>
      <c r="AY249" s="289"/>
      <c r="AZ249" s="289"/>
      <c r="BA249" s="289"/>
      <c r="BB249" s="289"/>
      <c r="BC249" s="289"/>
      <c r="BD249" s="289"/>
      <c r="BE249" s="289"/>
      <c r="BF249" s="289"/>
      <c r="BG249" s="289">
        <f>3*Y249</f>
        <v>0</v>
      </c>
      <c r="BH249" s="289"/>
      <c r="BI249" s="289"/>
      <c r="BJ249" s="289"/>
      <c r="BK249" s="289"/>
      <c r="BL249" s="291"/>
      <c r="BM249" s="289"/>
      <c r="BN249" s="294"/>
      <c r="BO249" s="294"/>
      <c r="BP249" s="289">
        <f>3*Y249</f>
        <v>0</v>
      </c>
      <c r="BQ249" s="294"/>
      <c r="BR249" s="294"/>
      <c r="BS249" s="294"/>
      <c r="BT249" s="124"/>
      <c r="BU249" s="124"/>
    </row>
    <row r="250" ht="13.5" customHeight="1">
      <c r="A250" s="125"/>
      <c r="B250" s="175"/>
      <c r="C250" s="103"/>
      <c r="D250" s="538"/>
      <c r="E250" s="104"/>
      <c r="F250" s="367"/>
      <c r="G250" s="406"/>
      <c r="H250" s="539"/>
      <c r="I250" s="539"/>
      <c r="J250" s="539"/>
      <c r="K250" s="539"/>
      <c r="L250" s="539"/>
      <c r="M250" s="539"/>
      <c r="N250" s="539"/>
      <c r="O250" s="539"/>
      <c r="P250" s="539"/>
      <c r="Q250" s="540"/>
      <c r="R250" s="539"/>
      <c r="S250" s="539"/>
      <c r="T250" s="539"/>
      <c r="U250" s="539"/>
      <c r="V250" s="539"/>
      <c r="W250" s="382"/>
      <c r="X250" s="360"/>
      <c r="Y250" s="338"/>
      <c r="Z250" s="338"/>
      <c r="AA250" s="541"/>
      <c r="AB250" s="238"/>
      <c r="AC250" s="535"/>
      <c r="AD250" s="340"/>
      <c r="AE250" s="542"/>
      <c r="AF250" s="288"/>
      <c r="AG250" s="338"/>
      <c r="AH250" s="338"/>
      <c r="AI250" s="338"/>
      <c r="AJ250" s="338"/>
      <c r="AK250" s="338"/>
      <c r="AL250" s="338"/>
      <c r="AM250" s="338"/>
      <c r="AN250" s="338"/>
      <c r="AO250" s="338"/>
      <c r="AP250" s="338"/>
      <c r="AQ250" s="338"/>
      <c r="AR250" s="338"/>
      <c r="AS250" s="338"/>
      <c r="AT250" s="338"/>
      <c r="AU250" s="338"/>
      <c r="AV250" s="338"/>
      <c r="AW250" s="291"/>
      <c r="AX250" s="291"/>
      <c r="AY250" s="291"/>
      <c r="AZ250" s="291"/>
      <c r="BA250" s="291"/>
      <c r="BB250" s="291"/>
      <c r="BC250" s="291"/>
      <c r="BD250" s="291"/>
      <c r="BE250" s="291"/>
      <c r="BF250" s="291"/>
      <c r="BG250" s="291"/>
      <c r="BH250" s="291"/>
      <c r="BI250" s="291"/>
      <c r="BJ250" s="291"/>
      <c r="BK250" s="291"/>
      <c r="BL250" s="291"/>
      <c r="BM250" s="291"/>
      <c r="BN250" s="291"/>
      <c r="BO250" s="291"/>
      <c r="BP250" s="291"/>
      <c r="BQ250" s="291"/>
      <c r="BR250" s="291"/>
      <c r="BS250" s="341"/>
      <c r="BT250" s="124"/>
      <c r="BU250" s="124"/>
    </row>
    <row r="251" ht="165.75" customHeight="1">
      <c r="A251" s="125"/>
      <c r="B251" s="543"/>
      <c r="C251" s="544"/>
      <c r="D251" s="545"/>
      <c r="E251" s="545"/>
      <c r="F251" s="546"/>
      <c r="G251" s="546"/>
      <c r="H251" s="546"/>
      <c r="I251" s="546"/>
      <c r="J251" s="546"/>
      <c r="K251" s="545"/>
      <c r="L251" s="545"/>
      <c r="M251" s="545"/>
      <c r="N251" s="545"/>
      <c r="O251" s="545"/>
      <c r="P251" s="545"/>
      <c r="Q251" s="545"/>
      <c r="R251" s="545"/>
      <c r="S251" s="545"/>
      <c r="T251" s="545"/>
      <c r="U251" s="545"/>
      <c r="V251" s="545"/>
      <c r="W251" s="547"/>
      <c r="X251" s="473"/>
      <c r="Y251" s="548" t="s">
        <v>62</v>
      </c>
      <c r="Z251" s="548" t="s">
        <v>63</v>
      </c>
      <c r="AA251" s="549" t="s">
        <v>64</v>
      </c>
      <c r="AB251" s="550"/>
      <c r="AC251" s="551"/>
      <c r="AD251" s="548" t="s">
        <v>66</v>
      </c>
      <c r="AE251" s="548" t="s">
        <v>67</v>
      </c>
      <c r="AF251" s="552"/>
      <c r="AG251" s="548" t="s">
        <v>68</v>
      </c>
      <c r="AH251" s="548" t="s">
        <v>69</v>
      </c>
      <c r="AI251" s="548" t="s">
        <v>70</v>
      </c>
      <c r="AJ251" s="548" t="s">
        <v>71</v>
      </c>
      <c r="AK251" s="548" t="s">
        <v>72</v>
      </c>
      <c r="AL251" s="548" t="s">
        <v>73</v>
      </c>
      <c r="AM251" s="548" t="s">
        <v>74</v>
      </c>
      <c r="AN251" s="548" t="s">
        <v>75</v>
      </c>
      <c r="AO251" s="548" t="s">
        <v>76</v>
      </c>
      <c r="AP251" s="548" t="s">
        <v>77</v>
      </c>
      <c r="AQ251" s="548" t="s">
        <v>29</v>
      </c>
      <c r="AR251" s="548" t="s">
        <v>32</v>
      </c>
      <c r="AS251" s="548" t="s">
        <v>79</v>
      </c>
      <c r="AT251" s="548" t="s">
        <v>587</v>
      </c>
      <c r="AU251" s="548" t="s">
        <v>588</v>
      </c>
      <c r="AV251" s="548" t="s">
        <v>589</v>
      </c>
      <c r="AW251" s="153"/>
      <c r="AX251" s="548" t="s">
        <v>590</v>
      </c>
      <c r="AY251" s="548" t="s">
        <v>591</v>
      </c>
      <c r="AZ251" s="548" t="s">
        <v>592</v>
      </c>
      <c r="BA251" s="548" t="s">
        <v>593</v>
      </c>
      <c r="BB251" s="548" t="s">
        <v>594</v>
      </c>
      <c r="BC251" s="548" t="s">
        <v>595</v>
      </c>
      <c r="BD251" s="548" t="s">
        <v>596</v>
      </c>
      <c r="BE251" s="548" t="s">
        <v>597</v>
      </c>
      <c r="BF251" s="548" t="s">
        <v>598</v>
      </c>
      <c r="BG251" s="548" t="s">
        <v>599</v>
      </c>
      <c r="BH251" s="548" t="s">
        <v>600</v>
      </c>
      <c r="BI251" s="548" t="s">
        <v>601</v>
      </c>
      <c r="BJ251" s="548" t="s">
        <v>602</v>
      </c>
      <c r="BK251" s="548" t="s">
        <v>603</v>
      </c>
      <c r="BL251" s="153"/>
      <c r="BM251" s="553" t="s">
        <v>82</v>
      </c>
      <c r="BN251" s="553" t="s">
        <v>83</v>
      </c>
      <c r="BO251" s="553" t="s">
        <v>84</v>
      </c>
      <c r="BP251" s="553" t="s">
        <v>85</v>
      </c>
      <c r="BQ251" s="553" t="s">
        <v>86</v>
      </c>
      <c r="BR251" s="553" t="s">
        <v>87</v>
      </c>
      <c r="BS251" s="553" t="s">
        <v>88</v>
      </c>
      <c r="BT251" s="124"/>
      <c r="BU251" s="124"/>
    </row>
    <row r="252" ht="30.0" customHeight="1">
      <c r="A252" s="156"/>
      <c r="B252" s="265"/>
      <c r="C252" s="265"/>
      <c r="D252" s="263" t="s">
        <v>604</v>
      </c>
      <c r="E252" s="263"/>
      <c r="F252" s="274">
        <f>F53+F64+F114+F137+F147+F153+F154+F155+F156+F157+F158+F159+F189+F218+F227+F237+F243+F244+F245+F246+F247+F248+F249+F205</f>
        <v>1084</v>
      </c>
      <c r="G252" s="554"/>
      <c r="H252" s="555"/>
      <c r="I252" s="555"/>
      <c r="J252" s="555"/>
      <c r="K252" s="555"/>
      <c r="L252" s="555"/>
      <c r="M252" s="555"/>
      <c r="N252" s="555"/>
      <c r="O252" s="555"/>
      <c r="P252" s="555"/>
      <c r="Q252" s="555"/>
      <c r="R252" s="555"/>
      <c r="S252" s="555"/>
      <c r="T252" s="555"/>
      <c r="U252" s="555"/>
      <c r="V252" s="555"/>
      <c r="W252" s="556"/>
      <c r="X252" s="473"/>
      <c r="Y252" s="557">
        <f t="shared" ref="Y252:AA252" si="131">SUM(Y8:Y249)</f>
        <v>0</v>
      </c>
      <c r="Z252" s="557">
        <f t="shared" si="131"/>
        <v>0</v>
      </c>
      <c r="AA252" s="558">
        <f t="shared" si="131"/>
        <v>0</v>
      </c>
      <c r="AB252" s="559"/>
      <c r="AC252" s="560"/>
      <c r="AD252" s="557">
        <f t="shared" ref="AD252:AE252" si="132">SUM(AD8:AD249)</f>
        <v>0</v>
      </c>
      <c r="AE252" s="557">
        <f t="shared" si="132"/>
        <v>0</v>
      </c>
      <c r="AF252" s="561">
        <f>SUM(AF18:AF248)</f>
        <v>0</v>
      </c>
      <c r="AG252" s="557">
        <f t="shared" ref="AG252:AV252" si="133">SUM(AG8:AG249)</f>
        <v>0</v>
      </c>
      <c r="AH252" s="557">
        <f t="shared" si="133"/>
        <v>0</v>
      </c>
      <c r="AI252" s="557">
        <f t="shared" si="133"/>
        <v>0</v>
      </c>
      <c r="AJ252" s="557">
        <f t="shared" si="133"/>
        <v>0</v>
      </c>
      <c r="AK252" s="557">
        <f t="shared" si="133"/>
        <v>0</v>
      </c>
      <c r="AL252" s="557">
        <f t="shared" si="133"/>
        <v>0</v>
      </c>
      <c r="AM252" s="557">
        <f t="shared" si="133"/>
        <v>0</v>
      </c>
      <c r="AN252" s="557">
        <f t="shared" si="133"/>
        <v>0</v>
      </c>
      <c r="AO252" s="557">
        <f t="shared" si="133"/>
        <v>0</v>
      </c>
      <c r="AP252" s="557">
        <f t="shared" si="133"/>
        <v>0</v>
      </c>
      <c r="AQ252" s="557">
        <f t="shared" si="133"/>
        <v>0</v>
      </c>
      <c r="AR252" s="557">
        <f t="shared" si="133"/>
        <v>0</v>
      </c>
      <c r="AS252" s="557">
        <f t="shared" si="133"/>
        <v>0</v>
      </c>
      <c r="AT252" s="557">
        <f t="shared" si="133"/>
        <v>0</v>
      </c>
      <c r="AU252" s="557">
        <f t="shared" si="133"/>
        <v>0</v>
      </c>
      <c r="AV252" s="557">
        <f t="shared" si="133"/>
        <v>0</v>
      </c>
      <c r="AW252" s="562"/>
      <c r="AX252" s="557">
        <f t="shared" ref="AX252:BK252" si="134">SUM(AX8:AX249)</f>
        <v>0</v>
      </c>
      <c r="AY252" s="557">
        <f t="shared" si="134"/>
        <v>0</v>
      </c>
      <c r="AZ252" s="557">
        <f t="shared" si="134"/>
        <v>0</v>
      </c>
      <c r="BA252" s="557">
        <f t="shared" si="134"/>
        <v>0</v>
      </c>
      <c r="BB252" s="557">
        <f t="shared" si="134"/>
        <v>0</v>
      </c>
      <c r="BC252" s="557">
        <f t="shared" si="134"/>
        <v>0</v>
      </c>
      <c r="BD252" s="557">
        <f t="shared" si="134"/>
        <v>0</v>
      </c>
      <c r="BE252" s="557">
        <f t="shared" si="134"/>
        <v>0</v>
      </c>
      <c r="BF252" s="557">
        <f t="shared" si="134"/>
        <v>0</v>
      </c>
      <c r="BG252" s="557">
        <f t="shared" si="134"/>
        <v>0</v>
      </c>
      <c r="BH252" s="557">
        <f t="shared" si="134"/>
        <v>0</v>
      </c>
      <c r="BI252" s="557">
        <f t="shared" si="134"/>
        <v>0</v>
      </c>
      <c r="BJ252" s="557">
        <f t="shared" si="134"/>
        <v>0</v>
      </c>
      <c r="BK252" s="557">
        <f t="shared" si="134"/>
        <v>0</v>
      </c>
      <c r="BL252" s="562"/>
      <c r="BM252" s="557">
        <f t="shared" ref="BM252:BS252" si="135">SUM(BM8:BM249)</f>
        <v>0</v>
      </c>
      <c r="BN252" s="557">
        <f t="shared" si="135"/>
        <v>0</v>
      </c>
      <c r="BO252" s="557">
        <f t="shared" si="135"/>
        <v>0</v>
      </c>
      <c r="BP252" s="557">
        <f t="shared" si="135"/>
        <v>0</v>
      </c>
      <c r="BQ252" s="557">
        <f t="shared" si="135"/>
        <v>0</v>
      </c>
      <c r="BR252" s="557">
        <f t="shared" si="135"/>
        <v>0</v>
      </c>
      <c r="BS252" s="557">
        <f t="shared" si="135"/>
        <v>0</v>
      </c>
      <c r="BT252" s="124"/>
      <c r="BU252" s="124"/>
    </row>
    <row r="253" ht="13.5" customHeight="1">
      <c r="A253" s="102"/>
      <c r="B253" s="175"/>
      <c r="C253" s="175"/>
      <c r="D253" s="398"/>
      <c r="E253" s="175"/>
      <c r="F253" s="335"/>
      <c r="G253" s="399"/>
      <c r="H253" s="563"/>
      <c r="I253" s="563"/>
      <c r="J253" s="563"/>
      <c r="K253" s="563"/>
      <c r="L253" s="563"/>
      <c r="M253" s="563"/>
      <c r="N253" s="563"/>
      <c r="O253" s="563"/>
      <c r="P253" s="563"/>
      <c r="Q253" s="564"/>
      <c r="R253" s="563"/>
      <c r="S253" s="563"/>
      <c r="T253" s="563"/>
      <c r="U253" s="563"/>
      <c r="V253" s="563"/>
      <c r="W253" s="563"/>
      <c r="X253" s="360"/>
      <c r="Y253" s="338"/>
      <c r="Z253" s="338"/>
      <c r="AA253" s="541"/>
      <c r="AB253" s="489"/>
      <c r="AC253" s="535"/>
      <c r="AD253" s="340"/>
      <c r="AE253" s="542"/>
      <c r="AF253" s="288"/>
      <c r="AG253" s="338"/>
      <c r="AH253" s="338"/>
      <c r="AI253" s="338"/>
      <c r="AJ253" s="338"/>
      <c r="AK253" s="338"/>
      <c r="AL253" s="338"/>
      <c r="AM253" s="338"/>
      <c r="AN253" s="338"/>
      <c r="AO253" s="338"/>
      <c r="AP253" s="338"/>
      <c r="AQ253" s="338"/>
      <c r="AR253" s="338"/>
      <c r="AS253" s="338"/>
      <c r="AT253" s="338"/>
      <c r="AU253" s="338"/>
      <c r="AV253" s="338"/>
      <c r="AW253" s="291"/>
      <c r="AX253" s="291"/>
      <c r="AY253" s="291"/>
      <c r="AZ253" s="291"/>
      <c r="BA253" s="291"/>
      <c r="BB253" s="291"/>
      <c r="BC253" s="291"/>
      <c r="BD253" s="291"/>
      <c r="BE253" s="291"/>
      <c r="BF253" s="291"/>
      <c r="BG253" s="291"/>
      <c r="BH253" s="291"/>
      <c r="BI253" s="291"/>
      <c r="BJ253" s="291"/>
      <c r="BK253" s="291"/>
      <c r="BL253" s="291"/>
      <c r="BM253" s="291"/>
      <c r="BN253" s="291"/>
      <c r="BO253" s="291"/>
      <c r="BP253" s="291"/>
      <c r="BQ253" s="291"/>
      <c r="BR253" s="291"/>
      <c r="BS253" s="341"/>
      <c r="BT253" s="174"/>
      <c r="BU253" s="174"/>
    </row>
    <row r="254" ht="12.75" hidden="1" customHeight="1">
      <c r="A254" s="565"/>
      <c r="B254" s="566"/>
      <c r="C254" s="567"/>
      <c r="D254" s="568"/>
      <c r="E254" s="569"/>
      <c r="F254" s="565"/>
      <c r="G254" s="565"/>
      <c r="H254" s="565"/>
      <c r="I254" s="565"/>
      <c r="J254" s="565"/>
      <c r="K254" s="565"/>
      <c r="L254" s="565"/>
      <c r="M254" s="565"/>
      <c r="N254" s="565"/>
      <c r="O254" s="565"/>
      <c r="P254" s="565"/>
      <c r="Q254" s="565"/>
      <c r="R254" s="565"/>
      <c r="S254" s="565"/>
      <c r="T254" s="565"/>
      <c r="U254" s="565"/>
      <c r="V254" s="565"/>
      <c r="W254" s="565"/>
      <c r="X254" s="565"/>
      <c r="Y254" s="565"/>
      <c r="Z254" s="565"/>
      <c r="AA254" s="565"/>
      <c r="AB254" s="565"/>
      <c r="AC254" s="565"/>
      <c r="AD254" s="565"/>
      <c r="AE254" s="565"/>
      <c r="AF254" s="570"/>
      <c r="AG254" s="565"/>
      <c r="AH254" s="565"/>
      <c r="AI254" s="565"/>
      <c r="AJ254" s="565"/>
      <c r="AK254" s="565"/>
      <c r="AL254" s="565"/>
      <c r="AM254" s="565"/>
      <c r="AN254" s="565"/>
      <c r="AO254" s="565"/>
      <c r="AP254" s="565"/>
      <c r="AQ254" s="565"/>
      <c r="AR254" s="565"/>
      <c r="AS254" s="565"/>
      <c r="AT254" s="565"/>
      <c r="AU254" s="565"/>
      <c r="AV254" s="565"/>
      <c r="AW254" s="565"/>
      <c r="AX254" s="565"/>
      <c r="AY254" s="565"/>
      <c r="AZ254" s="565"/>
      <c r="BA254" s="565"/>
      <c r="BB254" s="565"/>
      <c r="BC254" s="565"/>
      <c r="BD254" s="565"/>
      <c r="BE254" s="565"/>
      <c r="BF254" s="565"/>
      <c r="BG254" s="565"/>
      <c r="BH254" s="565"/>
      <c r="BI254" s="565"/>
      <c r="BJ254" s="565"/>
      <c r="BK254" s="565"/>
      <c r="BL254" s="565"/>
      <c r="BM254" s="565"/>
      <c r="BN254" s="565"/>
      <c r="BO254" s="565"/>
      <c r="BP254" s="565"/>
      <c r="BQ254" s="565"/>
      <c r="BR254" s="565"/>
      <c r="BS254" s="565"/>
      <c r="BT254" s="565"/>
      <c r="BU254" s="565"/>
    </row>
    <row r="255" ht="15.0" customHeight="1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7"/>
      <c r="BF255" s="117"/>
      <c r="BG255" s="117"/>
      <c r="BH255" s="117"/>
      <c r="BI255" s="117"/>
      <c r="BJ255" s="117"/>
      <c r="BK255" s="117"/>
      <c r="BL255" s="117"/>
      <c r="BM255" s="117"/>
      <c r="BN255" s="117"/>
      <c r="BO255" s="117"/>
      <c r="BP255" s="117"/>
      <c r="BQ255" s="117"/>
      <c r="BR255" s="117"/>
      <c r="BS255" s="117"/>
      <c r="BT255" s="117"/>
      <c r="BU255" s="117"/>
    </row>
    <row r="256" ht="15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</row>
    <row r="257" ht="15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</row>
    <row r="258" ht="15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</row>
    <row r="259" ht="15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</row>
    <row r="260" ht="15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</row>
    <row r="261" ht="15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</row>
    <row r="262" ht="15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</row>
    <row r="263" ht="15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  <c r="BR263" s="101"/>
      <c r="BS263" s="101"/>
      <c r="BT263" s="101"/>
      <c r="BU263" s="101"/>
    </row>
    <row r="264" ht="15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</row>
    <row r="265" ht="15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</row>
    <row r="266" ht="15.7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</row>
    <row r="267" ht="15.7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</row>
    <row r="268" ht="15.7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</row>
    <row r="269" ht="15.7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</row>
    <row r="270" ht="15.7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</row>
    <row r="271" ht="15.7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</row>
    <row r="272" ht="15.7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</row>
    <row r="273" ht="15.7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</row>
    <row r="274" ht="15.7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</row>
    <row r="275" ht="15.7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</row>
    <row r="276" ht="15.7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</row>
    <row r="277" ht="15.7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</row>
    <row r="278" ht="15.7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</row>
    <row r="279" ht="15.7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</row>
    <row r="280" ht="15.7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</row>
    <row r="281" ht="15.7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</row>
    <row r="282" ht="15.7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</row>
    <row r="283" ht="15.7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</row>
    <row r="284" ht="15.7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</row>
    <row r="285" ht="15.7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</row>
    <row r="286" ht="15.7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</row>
    <row r="287" ht="15.7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  <c r="BR287" s="101"/>
      <c r="BS287" s="101"/>
      <c r="BT287" s="101"/>
      <c r="BU287" s="101"/>
    </row>
    <row r="288" ht="15.7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</row>
    <row r="289" ht="15.7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01"/>
      <c r="BS289" s="101"/>
      <c r="BT289" s="101"/>
      <c r="BU289" s="101"/>
    </row>
    <row r="290" ht="15.7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01"/>
      <c r="BS290" s="101"/>
      <c r="BT290" s="101"/>
      <c r="BU290" s="101"/>
    </row>
    <row r="291" ht="15.7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</row>
    <row r="292" ht="15.7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</row>
    <row r="293" ht="15.7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</row>
    <row r="294" ht="15.7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</row>
    <row r="295" ht="15.7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/>
      <c r="BT295" s="101"/>
      <c r="BU295" s="101"/>
    </row>
    <row r="296" ht="15.7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01"/>
      <c r="BS296" s="101"/>
      <c r="BT296" s="101"/>
      <c r="BU296" s="101"/>
    </row>
    <row r="297" ht="15.7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</row>
    <row r="298" ht="15.7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</row>
    <row r="299" ht="15.7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  <c r="BR299" s="101"/>
      <c r="BS299" s="101"/>
      <c r="BT299" s="101"/>
      <c r="BU299" s="101"/>
    </row>
    <row r="300" ht="15.7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  <c r="BR300" s="101"/>
      <c r="BS300" s="101"/>
      <c r="BT300" s="101"/>
      <c r="BU300" s="101"/>
    </row>
    <row r="301" ht="15.7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</row>
    <row r="302" ht="15.7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  <c r="BR302" s="101"/>
      <c r="BS302" s="101"/>
      <c r="BT302" s="101"/>
      <c r="BU302" s="101"/>
    </row>
    <row r="303" ht="15.7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</row>
    <row r="304" ht="15.7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</row>
    <row r="305" ht="15.7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</row>
    <row r="306" ht="15.7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  <c r="BR306" s="101"/>
      <c r="BS306" s="101"/>
      <c r="BT306" s="101"/>
      <c r="BU306" s="101"/>
    </row>
    <row r="307" ht="15.7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  <c r="BR307" s="101"/>
      <c r="BS307" s="101"/>
      <c r="BT307" s="101"/>
      <c r="BU307" s="101"/>
    </row>
    <row r="308" ht="15.7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/>
      <c r="BT308" s="101"/>
      <c r="BU308" s="101"/>
    </row>
    <row r="309" ht="15.7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  <c r="BR309" s="101"/>
      <c r="BS309" s="101"/>
      <c r="BT309" s="101"/>
      <c r="BU309" s="101"/>
    </row>
    <row r="310" ht="15.7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  <c r="BR310" s="101"/>
      <c r="BS310" s="101"/>
      <c r="BT310" s="101"/>
      <c r="BU310" s="101"/>
    </row>
    <row r="311" ht="15.7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  <c r="BR311" s="101"/>
      <c r="BS311" s="101"/>
      <c r="BT311" s="101"/>
      <c r="BU311" s="101"/>
    </row>
    <row r="312" ht="15.7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  <c r="BR312" s="101"/>
      <c r="BS312" s="101"/>
      <c r="BT312" s="101"/>
      <c r="BU312" s="101"/>
    </row>
    <row r="313" ht="15.7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</row>
    <row r="314" ht="15.7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1"/>
      <c r="BN314" s="101"/>
      <c r="BO314" s="101"/>
      <c r="BP314" s="101"/>
      <c r="BQ314" s="101"/>
      <c r="BR314" s="101"/>
      <c r="BS314" s="101"/>
      <c r="BT314" s="101"/>
      <c r="BU314" s="101"/>
    </row>
    <row r="315" ht="15.7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  <c r="BR315" s="101"/>
      <c r="BS315" s="101"/>
      <c r="BT315" s="101"/>
      <c r="BU315" s="101"/>
    </row>
    <row r="316" ht="15.7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  <c r="BR316" s="101"/>
      <c r="BS316" s="101"/>
      <c r="BT316" s="101"/>
      <c r="BU316" s="101"/>
    </row>
    <row r="317" ht="15.7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  <c r="BR317" s="101"/>
      <c r="BS317" s="101"/>
      <c r="BT317" s="101"/>
      <c r="BU317" s="101"/>
    </row>
    <row r="318" ht="15.7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</row>
    <row r="319" ht="15.7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  <c r="BR319" s="101"/>
      <c r="BS319" s="101"/>
      <c r="BT319" s="101"/>
      <c r="BU319" s="101"/>
    </row>
    <row r="320" ht="15.7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H320" s="101"/>
      <c r="BI320" s="101"/>
      <c r="BJ320" s="101"/>
      <c r="BK320" s="101"/>
      <c r="BL320" s="101"/>
      <c r="BM320" s="101"/>
      <c r="BN320" s="101"/>
      <c r="BO320" s="101"/>
      <c r="BP320" s="101"/>
      <c r="BQ320" s="101"/>
      <c r="BR320" s="101"/>
      <c r="BS320" s="101"/>
      <c r="BT320" s="101"/>
      <c r="BU320" s="101"/>
    </row>
    <row r="321" ht="15.7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H321" s="101"/>
      <c r="BI321" s="101"/>
      <c r="BJ321" s="101"/>
      <c r="BK321" s="101"/>
      <c r="BL321" s="101"/>
      <c r="BM321" s="101"/>
      <c r="BN321" s="101"/>
      <c r="BO321" s="101"/>
      <c r="BP321" s="101"/>
      <c r="BQ321" s="101"/>
      <c r="BR321" s="101"/>
      <c r="BS321" s="101"/>
      <c r="BT321" s="101"/>
      <c r="BU321" s="101"/>
    </row>
    <row r="322" ht="15.7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</row>
    <row r="323" ht="15.7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1"/>
      <c r="BN323" s="101"/>
      <c r="BO323" s="101"/>
      <c r="BP323" s="101"/>
      <c r="BQ323" s="101"/>
      <c r="BR323" s="101"/>
      <c r="BS323" s="101"/>
      <c r="BT323" s="101"/>
      <c r="BU323" s="101"/>
    </row>
    <row r="324" ht="15.7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1"/>
      <c r="BR324" s="101"/>
      <c r="BS324" s="101"/>
      <c r="BT324" s="101"/>
      <c r="BU324" s="101"/>
    </row>
    <row r="325" ht="15.7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</row>
    <row r="326" ht="15.7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  <c r="BR326" s="101"/>
      <c r="BS326" s="101"/>
      <c r="BT326" s="101"/>
      <c r="BU326" s="101"/>
    </row>
    <row r="327" ht="15.7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</row>
    <row r="328" ht="15.7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  <c r="BR328" s="101"/>
      <c r="BS328" s="101"/>
      <c r="BT328" s="101"/>
      <c r="BU328" s="101"/>
    </row>
    <row r="329" ht="15.7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</row>
    <row r="330" ht="15.7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</row>
    <row r="331" ht="15.7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</row>
    <row r="332" ht="15.7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</row>
    <row r="333" ht="15.7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</row>
    <row r="334" ht="15.7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  <c r="BR334" s="101"/>
      <c r="BS334" s="101"/>
      <c r="BT334" s="101"/>
      <c r="BU334" s="101"/>
    </row>
    <row r="335" ht="15.7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  <c r="BR335" s="101"/>
      <c r="BS335" s="101"/>
      <c r="BT335" s="101"/>
      <c r="BU335" s="101"/>
    </row>
    <row r="336" ht="15.7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</row>
    <row r="337" ht="15.7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  <c r="BR337" s="101"/>
      <c r="BS337" s="101"/>
      <c r="BT337" s="101"/>
      <c r="BU337" s="101"/>
    </row>
    <row r="338" ht="15.7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  <c r="BR338" s="101"/>
      <c r="BS338" s="101"/>
      <c r="BT338" s="101"/>
      <c r="BU338" s="101"/>
    </row>
    <row r="339" ht="15.7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  <c r="BR339" s="101"/>
      <c r="BS339" s="101"/>
      <c r="BT339" s="101"/>
      <c r="BU339" s="101"/>
    </row>
    <row r="340" ht="15.7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  <c r="BR340" s="101"/>
      <c r="BS340" s="101"/>
      <c r="BT340" s="101"/>
      <c r="BU340" s="101"/>
    </row>
    <row r="341" ht="15.7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  <c r="BR341" s="101"/>
      <c r="BS341" s="101"/>
      <c r="BT341" s="101"/>
      <c r="BU341" s="101"/>
    </row>
    <row r="342" ht="15.7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  <c r="BR342" s="101"/>
      <c r="BS342" s="101"/>
      <c r="BT342" s="101"/>
      <c r="BU342" s="101"/>
    </row>
    <row r="343" ht="15.7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  <c r="BR343" s="101"/>
      <c r="BS343" s="101"/>
      <c r="BT343" s="101"/>
      <c r="BU343" s="101"/>
    </row>
    <row r="344" ht="15.7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  <c r="BR344" s="101"/>
      <c r="BS344" s="101"/>
      <c r="BT344" s="101"/>
      <c r="BU344" s="101"/>
    </row>
    <row r="345" ht="15.7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  <c r="BR345" s="101"/>
      <c r="BS345" s="101"/>
      <c r="BT345" s="101"/>
      <c r="BU345" s="101"/>
    </row>
    <row r="346" ht="15.7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</row>
    <row r="347" ht="15.7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  <c r="BR347" s="101"/>
      <c r="BS347" s="101"/>
      <c r="BT347" s="101"/>
      <c r="BU347" s="101"/>
    </row>
    <row r="348" ht="15.7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  <c r="BR348" s="101"/>
      <c r="BS348" s="101"/>
      <c r="BT348" s="101"/>
      <c r="BU348" s="101"/>
    </row>
    <row r="349" ht="15.7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  <c r="BR349" s="101"/>
      <c r="BS349" s="101"/>
      <c r="BT349" s="101"/>
      <c r="BU349" s="101"/>
    </row>
    <row r="350" ht="15.7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  <c r="BJ350" s="101"/>
      <c r="BK350" s="101"/>
      <c r="BL350" s="101"/>
      <c r="BM350" s="101"/>
      <c r="BN350" s="101"/>
      <c r="BO350" s="101"/>
      <c r="BP350" s="101"/>
      <c r="BQ350" s="101"/>
      <c r="BR350" s="101"/>
      <c r="BS350" s="101"/>
      <c r="BT350" s="101"/>
      <c r="BU350" s="101"/>
    </row>
    <row r="351" ht="15.7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  <c r="BJ351" s="101"/>
      <c r="BK351" s="101"/>
      <c r="BL351" s="101"/>
      <c r="BM351" s="101"/>
      <c r="BN351" s="101"/>
      <c r="BO351" s="101"/>
      <c r="BP351" s="101"/>
      <c r="BQ351" s="101"/>
      <c r="BR351" s="101"/>
      <c r="BS351" s="101"/>
      <c r="BT351" s="101"/>
      <c r="BU351" s="101"/>
    </row>
    <row r="352" ht="15.7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1"/>
      <c r="BN352" s="101"/>
      <c r="BO352" s="101"/>
      <c r="BP352" s="101"/>
      <c r="BQ352" s="101"/>
      <c r="BR352" s="101"/>
      <c r="BS352" s="101"/>
      <c r="BT352" s="101"/>
      <c r="BU352" s="101"/>
    </row>
    <row r="353" ht="15.7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  <c r="BR353" s="101"/>
      <c r="BS353" s="101"/>
      <c r="BT353" s="101"/>
      <c r="BU353" s="101"/>
    </row>
    <row r="354" ht="15.7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</row>
    <row r="355" ht="15.7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  <c r="BR355" s="101"/>
      <c r="BS355" s="101"/>
      <c r="BT355" s="101"/>
      <c r="BU355" s="101"/>
    </row>
    <row r="356" ht="15.7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</row>
    <row r="357" ht="15.7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  <c r="BR357" s="101"/>
      <c r="BS357" s="101"/>
      <c r="BT357" s="101"/>
      <c r="BU357" s="101"/>
    </row>
    <row r="358" ht="15.7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  <c r="BR358" s="101"/>
      <c r="BS358" s="101"/>
      <c r="BT358" s="101"/>
      <c r="BU358" s="101"/>
    </row>
    <row r="359" ht="15.7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  <c r="BR359" s="101"/>
      <c r="BS359" s="101"/>
      <c r="BT359" s="101"/>
      <c r="BU359" s="101"/>
    </row>
    <row r="360" ht="15.7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  <c r="BR360" s="101"/>
      <c r="BS360" s="101"/>
      <c r="BT360" s="101"/>
      <c r="BU360" s="101"/>
    </row>
    <row r="361" ht="15.7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  <c r="BR361" s="101"/>
      <c r="BS361" s="101"/>
      <c r="BT361" s="101"/>
      <c r="BU361" s="101"/>
    </row>
    <row r="362" ht="15.7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  <c r="BR362" s="101"/>
      <c r="BS362" s="101"/>
      <c r="BT362" s="101"/>
      <c r="BU362" s="101"/>
    </row>
    <row r="363" ht="15.7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  <c r="BR363" s="101"/>
      <c r="BS363" s="101"/>
      <c r="BT363" s="101"/>
      <c r="BU363" s="101"/>
    </row>
    <row r="364" ht="15.7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  <c r="BS364" s="101"/>
      <c r="BT364" s="101"/>
      <c r="BU364" s="101"/>
    </row>
    <row r="365" ht="15.7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</row>
    <row r="366" ht="15.7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  <c r="BR366" s="101"/>
      <c r="BS366" s="101"/>
      <c r="BT366" s="101"/>
      <c r="BU366" s="101"/>
    </row>
    <row r="367" ht="15.7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</row>
    <row r="368" ht="15.7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  <c r="BR368" s="101"/>
      <c r="BS368" s="101"/>
      <c r="BT368" s="101"/>
      <c r="BU368" s="101"/>
    </row>
    <row r="369" ht="15.7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  <c r="BR369" s="101"/>
      <c r="BS369" s="101"/>
      <c r="BT369" s="101"/>
      <c r="BU369" s="101"/>
    </row>
    <row r="370" ht="15.7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</row>
    <row r="371" ht="15.7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1"/>
      <c r="BN371" s="101"/>
      <c r="BO371" s="101"/>
      <c r="BP371" s="101"/>
      <c r="BQ371" s="101"/>
      <c r="BR371" s="101"/>
      <c r="BS371" s="101"/>
      <c r="BT371" s="101"/>
      <c r="BU371" s="101"/>
    </row>
    <row r="372" ht="15.7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</row>
    <row r="373" ht="15.7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1"/>
      <c r="BN373" s="101"/>
      <c r="BO373" s="101"/>
      <c r="BP373" s="101"/>
      <c r="BQ373" s="101"/>
      <c r="BR373" s="101"/>
      <c r="BS373" s="101"/>
      <c r="BT373" s="101"/>
      <c r="BU373" s="101"/>
    </row>
    <row r="374" ht="15.7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1"/>
      <c r="BN374" s="101"/>
      <c r="BO374" s="101"/>
      <c r="BP374" s="101"/>
      <c r="BQ374" s="101"/>
      <c r="BR374" s="101"/>
      <c r="BS374" s="101"/>
      <c r="BT374" s="101"/>
      <c r="BU374" s="101"/>
    </row>
    <row r="375" ht="15.7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1"/>
      <c r="BN375" s="101"/>
      <c r="BO375" s="101"/>
      <c r="BP375" s="101"/>
      <c r="BQ375" s="101"/>
      <c r="BR375" s="101"/>
      <c r="BS375" s="101"/>
      <c r="BT375" s="101"/>
      <c r="BU375" s="101"/>
    </row>
    <row r="376" ht="15.7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1"/>
      <c r="BN376" s="101"/>
      <c r="BO376" s="101"/>
      <c r="BP376" s="101"/>
      <c r="BQ376" s="101"/>
      <c r="BR376" s="101"/>
      <c r="BS376" s="101"/>
      <c r="BT376" s="101"/>
      <c r="BU376" s="101"/>
    </row>
    <row r="377" ht="15.7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1"/>
      <c r="BN377" s="101"/>
      <c r="BO377" s="101"/>
      <c r="BP377" s="101"/>
      <c r="BQ377" s="101"/>
      <c r="BR377" s="101"/>
      <c r="BS377" s="101"/>
      <c r="BT377" s="101"/>
      <c r="BU377" s="101"/>
    </row>
    <row r="378" ht="15.7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  <c r="BI378" s="101"/>
      <c r="BJ378" s="101"/>
      <c r="BK378" s="101"/>
      <c r="BL378" s="101"/>
      <c r="BM378" s="101"/>
      <c r="BN378" s="101"/>
      <c r="BO378" s="101"/>
      <c r="BP378" s="101"/>
      <c r="BQ378" s="101"/>
      <c r="BR378" s="101"/>
      <c r="BS378" s="101"/>
      <c r="BT378" s="101"/>
      <c r="BU378" s="101"/>
    </row>
    <row r="379" ht="15.7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1"/>
      <c r="BN379" s="101"/>
      <c r="BO379" s="101"/>
      <c r="BP379" s="101"/>
      <c r="BQ379" s="101"/>
      <c r="BR379" s="101"/>
      <c r="BS379" s="101"/>
      <c r="BT379" s="101"/>
      <c r="BU379" s="101"/>
    </row>
    <row r="380" ht="15.7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1"/>
      <c r="BN380" s="101"/>
      <c r="BO380" s="101"/>
      <c r="BP380" s="101"/>
      <c r="BQ380" s="101"/>
      <c r="BR380" s="101"/>
      <c r="BS380" s="101"/>
      <c r="BT380" s="101"/>
      <c r="BU380" s="101"/>
    </row>
    <row r="381" ht="15.7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1"/>
      <c r="BN381" s="101"/>
      <c r="BO381" s="101"/>
      <c r="BP381" s="101"/>
      <c r="BQ381" s="101"/>
      <c r="BR381" s="101"/>
      <c r="BS381" s="101"/>
      <c r="BT381" s="101"/>
      <c r="BU381" s="101"/>
    </row>
    <row r="382" ht="15.7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</row>
    <row r="383" ht="15.7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1"/>
      <c r="BN383" s="101"/>
      <c r="BO383" s="101"/>
      <c r="BP383" s="101"/>
      <c r="BQ383" s="101"/>
      <c r="BR383" s="101"/>
      <c r="BS383" s="101"/>
      <c r="BT383" s="101"/>
      <c r="BU383" s="101"/>
    </row>
    <row r="384" ht="15.7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1"/>
      <c r="BN384" s="101"/>
      <c r="BO384" s="101"/>
      <c r="BP384" s="101"/>
      <c r="BQ384" s="101"/>
      <c r="BR384" s="101"/>
      <c r="BS384" s="101"/>
      <c r="BT384" s="101"/>
      <c r="BU384" s="101"/>
    </row>
    <row r="385" ht="15.7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</row>
    <row r="386" ht="15.7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  <c r="BI386" s="101"/>
      <c r="BJ386" s="101"/>
      <c r="BK386" s="101"/>
      <c r="BL386" s="101"/>
      <c r="BM386" s="101"/>
      <c r="BN386" s="101"/>
      <c r="BO386" s="101"/>
      <c r="BP386" s="101"/>
      <c r="BQ386" s="101"/>
      <c r="BR386" s="101"/>
      <c r="BS386" s="101"/>
      <c r="BT386" s="101"/>
      <c r="BU386" s="101"/>
    </row>
    <row r="387" ht="15.7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1"/>
      <c r="BN387" s="101"/>
      <c r="BO387" s="101"/>
      <c r="BP387" s="101"/>
      <c r="BQ387" s="101"/>
      <c r="BR387" s="101"/>
      <c r="BS387" s="101"/>
      <c r="BT387" s="101"/>
      <c r="BU387" s="101"/>
    </row>
    <row r="388" ht="15.7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1"/>
      <c r="BN388" s="101"/>
      <c r="BO388" s="101"/>
      <c r="BP388" s="101"/>
      <c r="BQ388" s="101"/>
      <c r="BR388" s="101"/>
      <c r="BS388" s="101"/>
      <c r="BT388" s="101"/>
      <c r="BU388" s="101"/>
    </row>
    <row r="389" ht="15.7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101"/>
      <c r="BE389" s="101"/>
      <c r="BF389" s="101"/>
      <c r="BG389" s="101"/>
      <c r="BH389" s="101"/>
      <c r="BI389" s="101"/>
      <c r="BJ389" s="101"/>
      <c r="BK389" s="101"/>
      <c r="BL389" s="101"/>
      <c r="BM389" s="101"/>
      <c r="BN389" s="101"/>
      <c r="BO389" s="101"/>
      <c r="BP389" s="101"/>
      <c r="BQ389" s="101"/>
      <c r="BR389" s="101"/>
      <c r="BS389" s="101"/>
      <c r="BT389" s="101"/>
      <c r="BU389" s="101"/>
    </row>
    <row r="390" ht="15.7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1"/>
      <c r="BN390" s="101"/>
      <c r="BO390" s="101"/>
      <c r="BP390" s="101"/>
      <c r="BQ390" s="101"/>
      <c r="BR390" s="101"/>
      <c r="BS390" s="101"/>
      <c r="BT390" s="101"/>
      <c r="BU390" s="101"/>
    </row>
    <row r="391" ht="15.7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1"/>
      <c r="BN391" s="101"/>
      <c r="BO391" s="101"/>
      <c r="BP391" s="101"/>
      <c r="BQ391" s="101"/>
      <c r="BR391" s="101"/>
      <c r="BS391" s="101"/>
      <c r="BT391" s="101"/>
      <c r="BU391" s="101"/>
    </row>
    <row r="392" ht="15.7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101"/>
      <c r="BE392" s="101"/>
      <c r="BF392" s="101"/>
      <c r="BG392" s="101"/>
      <c r="BH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  <c r="BR392" s="101"/>
      <c r="BS392" s="101"/>
      <c r="BT392" s="101"/>
      <c r="BU392" s="101"/>
    </row>
    <row r="393" ht="15.7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</row>
    <row r="394" ht="15.7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1"/>
      <c r="BN394" s="101"/>
      <c r="BO394" s="101"/>
      <c r="BP394" s="101"/>
      <c r="BQ394" s="101"/>
      <c r="BR394" s="101"/>
      <c r="BS394" s="101"/>
      <c r="BT394" s="101"/>
      <c r="BU394" s="101"/>
    </row>
    <row r="395" ht="15.7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1"/>
      <c r="BN395" s="101"/>
      <c r="BO395" s="101"/>
      <c r="BP395" s="101"/>
      <c r="BQ395" s="101"/>
      <c r="BR395" s="101"/>
      <c r="BS395" s="101"/>
      <c r="BT395" s="101"/>
      <c r="BU395" s="101"/>
    </row>
    <row r="396" ht="15.7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1"/>
      <c r="BN396" s="101"/>
      <c r="BO396" s="101"/>
      <c r="BP396" s="101"/>
      <c r="BQ396" s="101"/>
      <c r="BR396" s="101"/>
      <c r="BS396" s="101"/>
      <c r="BT396" s="101"/>
      <c r="BU396" s="101"/>
    </row>
    <row r="397" ht="15.7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  <c r="BR397" s="101"/>
      <c r="BS397" s="101"/>
      <c r="BT397" s="101"/>
      <c r="BU397" s="101"/>
    </row>
    <row r="398" ht="15.7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</row>
    <row r="399" ht="15.7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101"/>
      <c r="BE399" s="101"/>
      <c r="BF399" s="101"/>
      <c r="BG399" s="101"/>
      <c r="BH399" s="101"/>
      <c r="BI399" s="101"/>
      <c r="BJ399" s="101"/>
      <c r="BK399" s="101"/>
      <c r="BL399" s="101"/>
      <c r="BM399" s="101"/>
      <c r="BN399" s="101"/>
      <c r="BO399" s="101"/>
      <c r="BP399" s="101"/>
      <c r="BQ399" s="101"/>
      <c r="BR399" s="101"/>
      <c r="BS399" s="101"/>
      <c r="BT399" s="101"/>
      <c r="BU399" s="101"/>
    </row>
    <row r="400" ht="15.7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101"/>
      <c r="BE400" s="101"/>
      <c r="BF400" s="101"/>
      <c r="BG400" s="101"/>
      <c r="BH400" s="101"/>
      <c r="BI400" s="101"/>
      <c r="BJ400" s="101"/>
      <c r="BK400" s="101"/>
      <c r="BL400" s="101"/>
      <c r="BM400" s="101"/>
      <c r="BN400" s="101"/>
      <c r="BO400" s="101"/>
      <c r="BP400" s="101"/>
      <c r="BQ400" s="101"/>
      <c r="BR400" s="101"/>
      <c r="BS400" s="101"/>
      <c r="BT400" s="101"/>
      <c r="BU400" s="101"/>
    </row>
    <row r="401" ht="15.7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101"/>
      <c r="BE401" s="101"/>
      <c r="BF401" s="101"/>
      <c r="BG401" s="101"/>
      <c r="BH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  <c r="BR401" s="101"/>
      <c r="BS401" s="101"/>
      <c r="BT401" s="101"/>
      <c r="BU401" s="101"/>
    </row>
    <row r="402" ht="15.7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  <c r="BR402" s="101"/>
      <c r="BS402" s="101"/>
      <c r="BT402" s="101"/>
      <c r="BU402" s="101"/>
    </row>
    <row r="403" ht="15.7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101"/>
      <c r="BE403" s="101"/>
      <c r="BF403" s="101"/>
      <c r="BG403" s="101"/>
      <c r="BH403" s="101"/>
      <c r="BI403" s="101"/>
      <c r="BJ403" s="101"/>
      <c r="BK403" s="101"/>
      <c r="BL403" s="101"/>
      <c r="BM403" s="101"/>
      <c r="BN403" s="101"/>
      <c r="BO403" s="101"/>
      <c r="BP403" s="101"/>
      <c r="BQ403" s="101"/>
      <c r="BR403" s="101"/>
      <c r="BS403" s="101"/>
      <c r="BT403" s="101"/>
      <c r="BU403" s="101"/>
    </row>
    <row r="404" ht="15.7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01"/>
      <c r="BT404" s="101"/>
      <c r="BU404" s="101"/>
    </row>
    <row r="405" ht="15.7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101"/>
      <c r="BE405" s="101"/>
      <c r="BF405" s="101"/>
      <c r="BG405" s="101"/>
      <c r="BH405" s="101"/>
      <c r="BI405" s="101"/>
      <c r="BJ405" s="101"/>
      <c r="BK405" s="101"/>
      <c r="BL405" s="101"/>
      <c r="BM405" s="101"/>
      <c r="BN405" s="101"/>
      <c r="BO405" s="101"/>
      <c r="BP405" s="101"/>
      <c r="BQ405" s="101"/>
      <c r="BR405" s="101"/>
      <c r="BS405" s="101"/>
      <c r="BT405" s="101"/>
      <c r="BU405" s="101"/>
    </row>
    <row r="406" ht="15.7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101"/>
      <c r="BE406" s="101"/>
      <c r="BF406" s="101"/>
      <c r="BG406" s="101"/>
      <c r="BH406" s="101"/>
      <c r="BI406" s="101"/>
      <c r="BJ406" s="101"/>
      <c r="BK406" s="101"/>
      <c r="BL406" s="101"/>
      <c r="BM406" s="101"/>
      <c r="BN406" s="101"/>
      <c r="BO406" s="101"/>
      <c r="BP406" s="101"/>
      <c r="BQ406" s="101"/>
      <c r="BR406" s="101"/>
      <c r="BS406" s="101"/>
      <c r="BT406" s="101"/>
      <c r="BU406" s="101"/>
    </row>
    <row r="407" ht="15.7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  <c r="BR407" s="101"/>
      <c r="BS407" s="101"/>
      <c r="BT407" s="101"/>
      <c r="BU407" s="101"/>
    </row>
    <row r="408" ht="15.7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  <c r="BI408" s="101"/>
      <c r="BJ408" s="101"/>
      <c r="BK408" s="101"/>
      <c r="BL408" s="101"/>
      <c r="BM408" s="101"/>
      <c r="BN408" s="101"/>
      <c r="BO408" s="101"/>
      <c r="BP408" s="101"/>
      <c r="BQ408" s="101"/>
      <c r="BR408" s="101"/>
      <c r="BS408" s="101"/>
      <c r="BT408" s="101"/>
      <c r="BU408" s="101"/>
    </row>
    <row r="409" ht="15.7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101"/>
      <c r="BE409" s="101"/>
      <c r="BF409" s="101"/>
      <c r="BG409" s="101"/>
      <c r="BH409" s="101"/>
      <c r="BI409" s="101"/>
      <c r="BJ409" s="101"/>
      <c r="BK409" s="101"/>
      <c r="BL409" s="101"/>
      <c r="BM409" s="101"/>
      <c r="BN409" s="101"/>
      <c r="BO409" s="101"/>
      <c r="BP409" s="101"/>
      <c r="BQ409" s="101"/>
      <c r="BR409" s="101"/>
      <c r="BS409" s="101"/>
      <c r="BT409" s="101"/>
      <c r="BU409" s="101"/>
    </row>
    <row r="410" ht="15.7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101"/>
      <c r="BE410" s="101"/>
      <c r="BF410" s="101"/>
      <c r="BG410" s="101"/>
      <c r="BH410" s="101"/>
      <c r="BI410" s="101"/>
      <c r="BJ410" s="101"/>
      <c r="BK410" s="101"/>
      <c r="BL410" s="101"/>
      <c r="BM410" s="101"/>
      <c r="BN410" s="101"/>
      <c r="BO410" s="101"/>
      <c r="BP410" s="101"/>
      <c r="BQ410" s="101"/>
      <c r="BR410" s="101"/>
      <c r="BS410" s="101"/>
      <c r="BT410" s="101"/>
      <c r="BU410" s="101"/>
    </row>
    <row r="411" ht="15.7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101"/>
      <c r="BE411" s="101"/>
      <c r="BF411" s="101"/>
      <c r="BG411" s="101"/>
      <c r="BH411" s="101"/>
      <c r="BI411" s="101"/>
      <c r="BJ411" s="101"/>
      <c r="BK411" s="101"/>
      <c r="BL411" s="101"/>
      <c r="BM411" s="101"/>
      <c r="BN411" s="101"/>
      <c r="BO411" s="101"/>
      <c r="BP411" s="101"/>
      <c r="BQ411" s="101"/>
      <c r="BR411" s="101"/>
      <c r="BS411" s="101"/>
      <c r="BT411" s="101"/>
      <c r="BU411" s="101"/>
    </row>
    <row r="412" ht="15.7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101"/>
      <c r="BE412" s="101"/>
      <c r="BF412" s="101"/>
      <c r="BG412" s="101"/>
      <c r="BH412" s="101"/>
      <c r="BI412" s="101"/>
      <c r="BJ412" s="101"/>
      <c r="BK412" s="101"/>
      <c r="BL412" s="101"/>
      <c r="BM412" s="101"/>
      <c r="BN412" s="101"/>
      <c r="BO412" s="101"/>
      <c r="BP412" s="101"/>
      <c r="BQ412" s="101"/>
      <c r="BR412" s="101"/>
      <c r="BS412" s="101"/>
      <c r="BT412" s="101"/>
      <c r="BU412" s="101"/>
    </row>
    <row r="413" ht="15.7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101"/>
      <c r="BE413" s="101"/>
      <c r="BF413" s="101"/>
      <c r="BG413" s="101"/>
      <c r="BH413" s="101"/>
      <c r="BI413" s="101"/>
      <c r="BJ413" s="101"/>
      <c r="BK413" s="101"/>
      <c r="BL413" s="101"/>
      <c r="BM413" s="101"/>
      <c r="BN413" s="101"/>
      <c r="BO413" s="101"/>
      <c r="BP413" s="101"/>
      <c r="BQ413" s="101"/>
      <c r="BR413" s="101"/>
      <c r="BS413" s="101"/>
      <c r="BT413" s="101"/>
      <c r="BU413" s="101"/>
    </row>
    <row r="414" ht="15.7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101"/>
      <c r="BE414" s="101"/>
      <c r="BF414" s="101"/>
      <c r="BG414" s="101"/>
      <c r="BH414" s="101"/>
      <c r="BI414" s="101"/>
      <c r="BJ414" s="101"/>
      <c r="BK414" s="101"/>
      <c r="BL414" s="101"/>
      <c r="BM414" s="101"/>
      <c r="BN414" s="101"/>
      <c r="BO414" s="101"/>
      <c r="BP414" s="101"/>
      <c r="BQ414" s="101"/>
      <c r="BR414" s="101"/>
      <c r="BS414" s="101"/>
      <c r="BT414" s="101"/>
      <c r="BU414" s="101"/>
    </row>
    <row r="415" ht="15.7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101"/>
      <c r="BE415" s="101"/>
      <c r="BF415" s="101"/>
      <c r="BG415" s="101"/>
      <c r="BH415" s="101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</row>
    <row r="416" ht="15.7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101"/>
      <c r="BE416" s="101"/>
      <c r="BF416" s="101"/>
      <c r="BG416" s="101"/>
      <c r="BH416" s="101"/>
      <c r="BI416" s="101"/>
      <c r="BJ416" s="101"/>
      <c r="BK416" s="101"/>
      <c r="BL416" s="101"/>
      <c r="BM416" s="101"/>
      <c r="BN416" s="101"/>
      <c r="BO416" s="101"/>
      <c r="BP416" s="101"/>
      <c r="BQ416" s="101"/>
      <c r="BR416" s="101"/>
      <c r="BS416" s="101"/>
      <c r="BT416" s="101"/>
      <c r="BU416" s="101"/>
    </row>
    <row r="417" ht="15.7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101"/>
      <c r="BE417" s="101"/>
      <c r="BF417" s="101"/>
      <c r="BG417" s="101"/>
      <c r="BH417" s="101"/>
      <c r="BI417" s="101"/>
      <c r="BJ417" s="101"/>
      <c r="BK417" s="101"/>
      <c r="BL417" s="101"/>
      <c r="BM417" s="101"/>
      <c r="BN417" s="101"/>
      <c r="BO417" s="101"/>
      <c r="BP417" s="101"/>
      <c r="BQ417" s="101"/>
      <c r="BR417" s="101"/>
      <c r="BS417" s="101"/>
      <c r="BT417" s="101"/>
      <c r="BU417" s="101"/>
    </row>
    <row r="418" ht="15.7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101"/>
      <c r="BE418" s="101"/>
      <c r="BF418" s="101"/>
      <c r="BG418" s="101"/>
      <c r="BH418" s="101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</row>
    <row r="419" ht="15.7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101"/>
      <c r="BE419" s="101"/>
      <c r="BF419" s="101"/>
      <c r="BG419" s="101"/>
      <c r="BH419" s="101"/>
      <c r="BI419" s="101"/>
      <c r="BJ419" s="101"/>
      <c r="BK419" s="101"/>
      <c r="BL419" s="101"/>
      <c r="BM419" s="101"/>
      <c r="BN419" s="101"/>
      <c r="BO419" s="101"/>
      <c r="BP419" s="101"/>
      <c r="BQ419" s="101"/>
      <c r="BR419" s="101"/>
      <c r="BS419" s="101"/>
      <c r="BT419" s="101"/>
      <c r="BU419" s="101"/>
    </row>
    <row r="420" ht="15.7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101"/>
      <c r="BE420" s="101"/>
      <c r="BF420" s="101"/>
      <c r="BG420" s="101"/>
      <c r="BH420" s="101"/>
      <c r="BI420" s="101"/>
      <c r="BJ420" s="101"/>
      <c r="BK420" s="101"/>
      <c r="BL420" s="101"/>
      <c r="BM420" s="101"/>
      <c r="BN420" s="101"/>
      <c r="BO420" s="101"/>
      <c r="BP420" s="101"/>
      <c r="BQ420" s="101"/>
      <c r="BR420" s="101"/>
      <c r="BS420" s="101"/>
      <c r="BT420" s="101"/>
      <c r="BU420" s="101"/>
    </row>
    <row r="421" ht="15.7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  <c r="BI421" s="101"/>
      <c r="BJ421" s="101"/>
      <c r="BK421" s="101"/>
      <c r="BL421" s="101"/>
      <c r="BM421" s="101"/>
      <c r="BN421" s="101"/>
      <c r="BO421" s="101"/>
      <c r="BP421" s="101"/>
      <c r="BQ421" s="101"/>
      <c r="BR421" s="101"/>
      <c r="BS421" s="101"/>
      <c r="BT421" s="101"/>
      <c r="BU421" s="101"/>
    </row>
    <row r="422" ht="15.7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  <c r="BI422" s="101"/>
      <c r="BJ422" s="101"/>
      <c r="BK422" s="101"/>
      <c r="BL422" s="101"/>
      <c r="BM422" s="101"/>
      <c r="BN422" s="101"/>
      <c r="BO422" s="101"/>
      <c r="BP422" s="101"/>
      <c r="BQ422" s="101"/>
      <c r="BR422" s="101"/>
      <c r="BS422" s="101"/>
      <c r="BT422" s="101"/>
      <c r="BU422" s="101"/>
    </row>
    <row r="423" ht="15.7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  <c r="BI423" s="101"/>
      <c r="BJ423" s="101"/>
      <c r="BK423" s="101"/>
      <c r="BL423" s="101"/>
      <c r="BM423" s="101"/>
      <c r="BN423" s="101"/>
      <c r="BO423" s="101"/>
      <c r="BP423" s="101"/>
      <c r="BQ423" s="101"/>
      <c r="BR423" s="101"/>
      <c r="BS423" s="101"/>
      <c r="BT423" s="101"/>
      <c r="BU423" s="101"/>
    </row>
    <row r="424" ht="15.7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101"/>
      <c r="BE424" s="101"/>
      <c r="BF424" s="101"/>
      <c r="BG424" s="101"/>
      <c r="BH424" s="101"/>
      <c r="BI424" s="101"/>
      <c r="BJ424" s="101"/>
      <c r="BK424" s="101"/>
      <c r="BL424" s="101"/>
      <c r="BM424" s="101"/>
      <c r="BN424" s="101"/>
      <c r="BO424" s="101"/>
      <c r="BP424" s="101"/>
      <c r="BQ424" s="101"/>
      <c r="BR424" s="101"/>
      <c r="BS424" s="101"/>
      <c r="BT424" s="101"/>
      <c r="BU424" s="101"/>
    </row>
    <row r="425" ht="15.7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101"/>
      <c r="BE425" s="101"/>
      <c r="BF425" s="101"/>
      <c r="BG425" s="101"/>
      <c r="BH425" s="101"/>
      <c r="BI425" s="101"/>
      <c r="BJ425" s="101"/>
      <c r="BK425" s="101"/>
      <c r="BL425" s="101"/>
      <c r="BM425" s="101"/>
      <c r="BN425" s="101"/>
      <c r="BO425" s="101"/>
      <c r="BP425" s="101"/>
      <c r="BQ425" s="101"/>
      <c r="BR425" s="101"/>
      <c r="BS425" s="101"/>
      <c r="BT425" s="101"/>
      <c r="BU425" s="101"/>
    </row>
    <row r="426" ht="15.7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  <c r="BI426" s="101"/>
      <c r="BJ426" s="101"/>
      <c r="BK426" s="101"/>
      <c r="BL426" s="101"/>
      <c r="BM426" s="101"/>
      <c r="BN426" s="101"/>
      <c r="BO426" s="101"/>
      <c r="BP426" s="101"/>
      <c r="BQ426" s="101"/>
      <c r="BR426" s="101"/>
      <c r="BS426" s="101"/>
      <c r="BT426" s="101"/>
      <c r="BU426" s="101"/>
    </row>
    <row r="427" ht="15.7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101"/>
      <c r="BE427" s="101"/>
      <c r="BF427" s="101"/>
      <c r="BG427" s="101"/>
      <c r="BH427" s="101"/>
      <c r="BI427" s="101"/>
      <c r="BJ427" s="101"/>
      <c r="BK427" s="101"/>
      <c r="BL427" s="101"/>
      <c r="BM427" s="101"/>
      <c r="BN427" s="101"/>
      <c r="BO427" s="101"/>
      <c r="BP427" s="101"/>
      <c r="BQ427" s="101"/>
      <c r="BR427" s="101"/>
      <c r="BS427" s="101"/>
      <c r="BT427" s="101"/>
      <c r="BU427" s="101"/>
    </row>
    <row r="428" ht="15.7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101"/>
      <c r="BE428" s="101"/>
      <c r="BF428" s="101"/>
      <c r="BG428" s="101"/>
      <c r="BH428" s="101"/>
      <c r="BI428" s="101"/>
      <c r="BJ428" s="101"/>
      <c r="BK428" s="101"/>
      <c r="BL428" s="101"/>
      <c r="BM428" s="101"/>
      <c r="BN428" s="101"/>
      <c r="BO428" s="101"/>
      <c r="BP428" s="101"/>
      <c r="BQ428" s="101"/>
      <c r="BR428" s="101"/>
      <c r="BS428" s="101"/>
      <c r="BT428" s="101"/>
      <c r="BU428" s="101"/>
    </row>
    <row r="429" ht="15.7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101"/>
      <c r="BE429" s="101"/>
      <c r="BF429" s="101"/>
      <c r="BG429" s="101"/>
      <c r="BH429" s="101"/>
      <c r="BI429" s="101"/>
      <c r="BJ429" s="101"/>
      <c r="BK429" s="101"/>
      <c r="BL429" s="101"/>
      <c r="BM429" s="101"/>
      <c r="BN429" s="101"/>
      <c r="BO429" s="101"/>
      <c r="BP429" s="101"/>
      <c r="BQ429" s="101"/>
      <c r="BR429" s="101"/>
      <c r="BS429" s="101"/>
      <c r="BT429" s="101"/>
      <c r="BU429" s="101"/>
    </row>
    <row r="430" ht="15.7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101"/>
      <c r="BE430" s="101"/>
      <c r="BF430" s="101"/>
      <c r="BG430" s="101"/>
      <c r="BH430" s="101"/>
      <c r="BI430" s="101"/>
      <c r="BJ430" s="101"/>
      <c r="BK430" s="101"/>
      <c r="BL430" s="101"/>
      <c r="BM430" s="101"/>
      <c r="BN430" s="101"/>
      <c r="BO430" s="101"/>
      <c r="BP430" s="101"/>
      <c r="BQ430" s="101"/>
      <c r="BR430" s="101"/>
      <c r="BS430" s="101"/>
      <c r="BT430" s="101"/>
      <c r="BU430" s="101"/>
    </row>
    <row r="431" ht="15.7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101"/>
      <c r="BE431" s="101"/>
      <c r="BF431" s="101"/>
      <c r="BG431" s="101"/>
      <c r="BH431" s="101"/>
      <c r="BI431" s="101"/>
      <c r="BJ431" s="101"/>
      <c r="BK431" s="101"/>
      <c r="BL431" s="101"/>
      <c r="BM431" s="101"/>
      <c r="BN431" s="101"/>
      <c r="BO431" s="101"/>
      <c r="BP431" s="101"/>
      <c r="BQ431" s="101"/>
      <c r="BR431" s="101"/>
      <c r="BS431" s="101"/>
      <c r="BT431" s="101"/>
      <c r="BU431" s="101"/>
    </row>
    <row r="432" ht="15.7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101"/>
      <c r="BE432" s="101"/>
      <c r="BF432" s="101"/>
      <c r="BG432" s="101"/>
      <c r="BH432" s="101"/>
      <c r="BI432" s="101"/>
      <c r="BJ432" s="101"/>
      <c r="BK432" s="101"/>
      <c r="BL432" s="101"/>
      <c r="BM432" s="101"/>
      <c r="BN432" s="101"/>
      <c r="BO432" s="101"/>
      <c r="BP432" s="101"/>
      <c r="BQ432" s="101"/>
      <c r="BR432" s="101"/>
      <c r="BS432" s="101"/>
      <c r="BT432" s="101"/>
      <c r="BU432" s="101"/>
    </row>
    <row r="433" ht="15.7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101"/>
      <c r="BE433" s="101"/>
      <c r="BF433" s="101"/>
      <c r="BG433" s="101"/>
      <c r="BH433" s="101"/>
      <c r="BI433" s="101"/>
      <c r="BJ433" s="101"/>
      <c r="BK433" s="101"/>
      <c r="BL433" s="101"/>
      <c r="BM433" s="101"/>
      <c r="BN433" s="101"/>
      <c r="BO433" s="101"/>
      <c r="BP433" s="101"/>
      <c r="BQ433" s="101"/>
      <c r="BR433" s="101"/>
      <c r="BS433" s="101"/>
      <c r="BT433" s="101"/>
      <c r="BU433" s="101"/>
    </row>
    <row r="434" ht="15.7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101"/>
      <c r="BE434" s="101"/>
      <c r="BF434" s="101"/>
      <c r="BG434" s="101"/>
      <c r="BH434" s="101"/>
      <c r="BI434" s="101"/>
      <c r="BJ434" s="101"/>
      <c r="BK434" s="101"/>
      <c r="BL434" s="101"/>
      <c r="BM434" s="101"/>
      <c r="BN434" s="101"/>
      <c r="BO434" s="101"/>
      <c r="BP434" s="101"/>
      <c r="BQ434" s="101"/>
      <c r="BR434" s="101"/>
      <c r="BS434" s="101"/>
      <c r="BT434" s="101"/>
      <c r="BU434" s="101"/>
    </row>
    <row r="435" ht="15.7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101"/>
      <c r="BE435" s="101"/>
      <c r="BF435" s="101"/>
      <c r="BG435" s="101"/>
      <c r="BH435" s="101"/>
      <c r="BI435" s="101"/>
      <c r="BJ435" s="101"/>
      <c r="BK435" s="101"/>
      <c r="BL435" s="101"/>
      <c r="BM435" s="101"/>
      <c r="BN435" s="101"/>
      <c r="BO435" s="101"/>
      <c r="BP435" s="101"/>
      <c r="BQ435" s="101"/>
      <c r="BR435" s="101"/>
      <c r="BS435" s="101"/>
      <c r="BT435" s="101"/>
      <c r="BU435" s="101"/>
    </row>
    <row r="436" ht="15.7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101"/>
      <c r="BE436" s="101"/>
      <c r="BF436" s="101"/>
      <c r="BG436" s="101"/>
      <c r="BH436" s="101"/>
      <c r="BI436" s="101"/>
      <c r="BJ436" s="101"/>
      <c r="BK436" s="101"/>
      <c r="BL436" s="101"/>
      <c r="BM436" s="101"/>
      <c r="BN436" s="101"/>
      <c r="BO436" s="101"/>
      <c r="BP436" s="101"/>
      <c r="BQ436" s="101"/>
      <c r="BR436" s="101"/>
      <c r="BS436" s="101"/>
      <c r="BT436" s="101"/>
      <c r="BU436" s="101"/>
    </row>
    <row r="437" ht="15.7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101"/>
      <c r="BE437" s="101"/>
      <c r="BF437" s="101"/>
      <c r="BG437" s="101"/>
      <c r="BH437" s="101"/>
      <c r="BI437" s="101"/>
      <c r="BJ437" s="101"/>
      <c r="BK437" s="101"/>
      <c r="BL437" s="101"/>
      <c r="BM437" s="101"/>
      <c r="BN437" s="101"/>
      <c r="BO437" s="101"/>
      <c r="BP437" s="101"/>
      <c r="BQ437" s="101"/>
      <c r="BR437" s="101"/>
      <c r="BS437" s="101"/>
      <c r="BT437" s="101"/>
      <c r="BU437" s="101"/>
    </row>
    <row r="438" ht="15.7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101"/>
      <c r="BE438" s="101"/>
      <c r="BF438" s="101"/>
      <c r="BG438" s="101"/>
      <c r="BH438" s="101"/>
      <c r="BI438" s="101"/>
      <c r="BJ438" s="101"/>
      <c r="BK438" s="101"/>
      <c r="BL438" s="101"/>
      <c r="BM438" s="101"/>
      <c r="BN438" s="101"/>
      <c r="BO438" s="101"/>
      <c r="BP438" s="101"/>
      <c r="BQ438" s="101"/>
      <c r="BR438" s="101"/>
      <c r="BS438" s="101"/>
      <c r="BT438" s="101"/>
      <c r="BU438" s="101"/>
    </row>
    <row r="439" ht="15.7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101"/>
      <c r="BE439" s="101"/>
      <c r="BF439" s="101"/>
      <c r="BG439" s="101"/>
      <c r="BH439" s="101"/>
      <c r="BI439" s="101"/>
      <c r="BJ439" s="101"/>
      <c r="BK439" s="101"/>
      <c r="BL439" s="101"/>
      <c r="BM439" s="101"/>
      <c r="BN439" s="101"/>
      <c r="BO439" s="101"/>
      <c r="BP439" s="101"/>
      <c r="BQ439" s="101"/>
      <c r="BR439" s="101"/>
      <c r="BS439" s="101"/>
      <c r="BT439" s="101"/>
      <c r="BU439" s="101"/>
    </row>
    <row r="440" ht="15.7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101"/>
      <c r="BE440" s="101"/>
      <c r="BF440" s="101"/>
      <c r="BG440" s="101"/>
      <c r="BH440" s="101"/>
      <c r="BI440" s="101"/>
      <c r="BJ440" s="101"/>
      <c r="BK440" s="101"/>
      <c r="BL440" s="101"/>
      <c r="BM440" s="101"/>
      <c r="BN440" s="101"/>
      <c r="BO440" s="101"/>
      <c r="BP440" s="101"/>
      <c r="BQ440" s="101"/>
      <c r="BR440" s="101"/>
      <c r="BS440" s="101"/>
      <c r="BT440" s="101"/>
      <c r="BU440" s="101"/>
    </row>
    <row r="441" ht="15.7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101"/>
      <c r="BE441" s="101"/>
      <c r="BF441" s="101"/>
      <c r="BG441" s="101"/>
      <c r="BH441" s="101"/>
      <c r="BI441" s="101"/>
      <c r="BJ441" s="101"/>
      <c r="BK441" s="101"/>
      <c r="BL441" s="101"/>
      <c r="BM441" s="101"/>
      <c r="BN441" s="101"/>
      <c r="BO441" s="101"/>
      <c r="BP441" s="101"/>
      <c r="BQ441" s="101"/>
      <c r="BR441" s="101"/>
      <c r="BS441" s="101"/>
      <c r="BT441" s="101"/>
      <c r="BU441" s="101"/>
    </row>
    <row r="442" ht="15.7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101"/>
      <c r="BE442" s="101"/>
      <c r="BF442" s="101"/>
      <c r="BG442" s="101"/>
      <c r="BH442" s="101"/>
      <c r="BI442" s="101"/>
      <c r="BJ442" s="101"/>
      <c r="BK442" s="101"/>
      <c r="BL442" s="101"/>
      <c r="BM442" s="101"/>
      <c r="BN442" s="101"/>
      <c r="BO442" s="101"/>
      <c r="BP442" s="101"/>
      <c r="BQ442" s="101"/>
      <c r="BR442" s="101"/>
      <c r="BS442" s="101"/>
      <c r="BT442" s="101"/>
      <c r="BU442" s="101"/>
    </row>
    <row r="443" ht="15.7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101"/>
      <c r="BE443" s="101"/>
      <c r="BF443" s="101"/>
      <c r="BG443" s="101"/>
      <c r="BH443" s="101"/>
      <c r="BI443" s="101"/>
      <c r="BJ443" s="101"/>
      <c r="BK443" s="101"/>
      <c r="BL443" s="101"/>
      <c r="BM443" s="101"/>
      <c r="BN443" s="101"/>
      <c r="BO443" s="101"/>
      <c r="BP443" s="101"/>
      <c r="BQ443" s="101"/>
      <c r="BR443" s="101"/>
      <c r="BS443" s="101"/>
      <c r="BT443" s="101"/>
      <c r="BU443" s="101"/>
    </row>
    <row r="444" ht="15.7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101"/>
      <c r="BE444" s="101"/>
      <c r="BF444" s="101"/>
      <c r="BG444" s="101"/>
      <c r="BH444" s="101"/>
      <c r="BI444" s="101"/>
      <c r="BJ444" s="101"/>
      <c r="BK444" s="101"/>
      <c r="BL444" s="101"/>
      <c r="BM444" s="101"/>
      <c r="BN444" s="101"/>
      <c r="BO444" s="101"/>
      <c r="BP444" s="101"/>
      <c r="BQ444" s="101"/>
      <c r="BR444" s="101"/>
      <c r="BS444" s="101"/>
      <c r="BT444" s="101"/>
      <c r="BU444" s="101"/>
    </row>
    <row r="445" ht="15.7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101"/>
      <c r="BE445" s="101"/>
      <c r="BF445" s="101"/>
      <c r="BG445" s="101"/>
      <c r="BH445" s="101"/>
      <c r="BI445" s="101"/>
      <c r="BJ445" s="101"/>
      <c r="BK445" s="101"/>
      <c r="BL445" s="101"/>
      <c r="BM445" s="101"/>
      <c r="BN445" s="101"/>
      <c r="BO445" s="101"/>
      <c r="BP445" s="101"/>
      <c r="BQ445" s="101"/>
      <c r="BR445" s="101"/>
      <c r="BS445" s="101"/>
      <c r="BT445" s="101"/>
      <c r="BU445" s="101"/>
    </row>
    <row r="446" ht="15.7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101"/>
      <c r="BE446" s="101"/>
      <c r="BF446" s="101"/>
      <c r="BG446" s="101"/>
      <c r="BH446" s="101"/>
      <c r="BI446" s="101"/>
      <c r="BJ446" s="101"/>
      <c r="BK446" s="101"/>
      <c r="BL446" s="101"/>
      <c r="BM446" s="101"/>
      <c r="BN446" s="101"/>
      <c r="BO446" s="101"/>
      <c r="BP446" s="101"/>
      <c r="BQ446" s="101"/>
      <c r="BR446" s="101"/>
      <c r="BS446" s="101"/>
      <c r="BT446" s="101"/>
      <c r="BU446" s="101"/>
    </row>
    <row r="447" ht="15.7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101"/>
      <c r="BE447" s="101"/>
      <c r="BF447" s="101"/>
      <c r="BG447" s="101"/>
      <c r="BH447" s="101"/>
      <c r="BI447" s="101"/>
      <c r="BJ447" s="101"/>
      <c r="BK447" s="101"/>
      <c r="BL447" s="101"/>
      <c r="BM447" s="101"/>
      <c r="BN447" s="101"/>
      <c r="BO447" s="101"/>
      <c r="BP447" s="101"/>
      <c r="BQ447" s="101"/>
      <c r="BR447" s="101"/>
      <c r="BS447" s="101"/>
      <c r="BT447" s="101"/>
      <c r="BU447" s="101"/>
    </row>
    <row r="448" ht="15.7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101"/>
      <c r="BE448" s="101"/>
      <c r="BF448" s="101"/>
      <c r="BG448" s="101"/>
      <c r="BH448" s="101"/>
      <c r="BI448" s="101"/>
      <c r="BJ448" s="101"/>
      <c r="BK448" s="101"/>
      <c r="BL448" s="101"/>
      <c r="BM448" s="101"/>
      <c r="BN448" s="101"/>
      <c r="BO448" s="101"/>
      <c r="BP448" s="101"/>
      <c r="BQ448" s="101"/>
      <c r="BR448" s="101"/>
      <c r="BS448" s="101"/>
      <c r="BT448" s="101"/>
      <c r="BU448" s="101"/>
    </row>
    <row r="449" ht="15.7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101"/>
      <c r="BE449" s="101"/>
      <c r="BF449" s="101"/>
      <c r="BG449" s="101"/>
      <c r="BH449" s="101"/>
      <c r="BI449" s="101"/>
      <c r="BJ449" s="101"/>
      <c r="BK449" s="101"/>
      <c r="BL449" s="101"/>
      <c r="BM449" s="101"/>
      <c r="BN449" s="101"/>
      <c r="BO449" s="101"/>
      <c r="BP449" s="101"/>
      <c r="BQ449" s="101"/>
      <c r="BR449" s="101"/>
      <c r="BS449" s="101"/>
      <c r="BT449" s="101"/>
      <c r="BU449" s="101"/>
    </row>
    <row r="450" ht="15.7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101"/>
      <c r="BE450" s="101"/>
      <c r="BF450" s="101"/>
      <c r="BG450" s="101"/>
      <c r="BH450" s="101"/>
      <c r="BI450" s="101"/>
      <c r="BJ450" s="101"/>
      <c r="BK450" s="101"/>
      <c r="BL450" s="101"/>
      <c r="BM450" s="101"/>
      <c r="BN450" s="101"/>
      <c r="BO450" s="101"/>
      <c r="BP450" s="101"/>
      <c r="BQ450" s="101"/>
      <c r="BR450" s="101"/>
      <c r="BS450" s="101"/>
      <c r="BT450" s="101"/>
      <c r="BU450" s="101"/>
    </row>
    <row r="451" ht="15.7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</row>
    <row r="452" ht="15.7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  <c r="BP452" s="101"/>
      <c r="BQ452" s="101"/>
      <c r="BR452" s="101"/>
      <c r="BS452" s="101"/>
      <c r="BT452" s="101"/>
      <c r="BU452" s="101"/>
    </row>
    <row r="453" ht="15.7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</row>
    <row r="454" ht="15.7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  <c r="BP454" s="101"/>
      <c r="BQ454" s="101"/>
      <c r="BR454" s="101"/>
      <c r="BS454" s="101"/>
      <c r="BT454" s="101"/>
      <c r="BU454" s="101"/>
    </row>
    <row r="455" ht="15.7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101"/>
      <c r="BE455" s="101"/>
      <c r="BF455" s="101"/>
      <c r="BG455" s="101"/>
      <c r="BH455" s="101"/>
      <c r="BI455" s="101"/>
      <c r="BJ455" s="101"/>
      <c r="BK455" s="101"/>
      <c r="BL455" s="101"/>
      <c r="BM455" s="101"/>
      <c r="BN455" s="101"/>
      <c r="BO455" s="101"/>
      <c r="BP455" s="101"/>
      <c r="BQ455" s="101"/>
      <c r="BR455" s="101"/>
      <c r="BS455" s="101"/>
      <c r="BT455" s="101"/>
      <c r="BU455" s="101"/>
    </row>
    <row r="456" ht="15.7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101"/>
      <c r="BE456" s="101"/>
      <c r="BF456" s="101"/>
      <c r="BG456" s="101"/>
      <c r="BH456" s="101"/>
      <c r="BI456" s="101"/>
      <c r="BJ456" s="101"/>
      <c r="BK456" s="101"/>
      <c r="BL456" s="101"/>
      <c r="BM456" s="101"/>
      <c r="BN456" s="101"/>
      <c r="BO456" s="101"/>
      <c r="BP456" s="101"/>
      <c r="BQ456" s="101"/>
      <c r="BR456" s="101"/>
      <c r="BS456" s="101"/>
      <c r="BT456" s="101"/>
      <c r="BU456" s="101"/>
    </row>
    <row r="457" ht="15.7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101"/>
      <c r="BE457" s="101"/>
      <c r="BF457" s="101"/>
      <c r="BG457" s="101"/>
      <c r="BH457" s="101"/>
      <c r="BI457" s="101"/>
      <c r="BJ457" s="101"/>
      <c r="BK457" s="101"/>
      <c r="BL457" s="101"/>
      <c r="BM457" s="101"/>
      <c r="BN457" s="101"/>
      <c r="BO457" s="101"/>
      <c r="BP457" s="101"/>
      <c r="BQ457" s="101"/>
      <c r="BR457" s="101"/>
      <c r="BS457" s="101"/>
      <c r="BT457" s="101"/>
      <c r="BU457" s="101"/>
    </row>
    <row r="458" ht="15.7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101"/>
      <c r="BE458" s="101"/>
      <c r="BF458" s="101"/>
      <c r="BG458" s="101"/>
      <c r="BH458" s="101"/>
      <c r="BI458" s="101"/>
      <c r="BJ458" s="101"/>
      <c r="BK458" s="101"/>
      <c r="BL458" s="101"/>
      <c r="BM458" s="101"/>
      <c r="BN458" s="101"/>
      <c r="BO458" s="101"/>
      <c r="BP458" s="101"/>
      <c r="BQ458" s="101"/>
      <c r="BR458" s="101"/>
      <c r="BS458" s="101"/>
      <c r="BT458" s="101"/>
      <c r="BU458" s="101"/>
    </row>
    <row r="459" ht="15.7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101"/>
      <c r="BE459" s="101"/>
      <c r="BF459" s="101"/>
      <c r="BG459" s="101"/>
      <c r="BH459" s="101"/>
      <c r="BI459" s="101"/>
      <c r="BJ459" s="101"/>
      <c r="BK459" s="101"/>
      <c r="BL459" s="101"/>
      <c r="BM459" s="101"/>
      <c r="BN459" s="101"/>
      <c r="BO459" s="101"/>
      <c r="BP459" s="101"/>
      <c r="BQ459" s="101"/>
      <c r="BR459" s="101"/>
      <c r="BS459" s="101"/>
      <c r="BT459" s="101"/>
      <c r="BU459" s="101"/>
    </row>
    <row r="460" ht="15.7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</row>
    <row r="461" ht="15.7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/>
      <c r="BP461" s="101"/>
      <c r="BQ461" s="101"/>
      <c r="BR461" s="101"/>
      <c r="BS461" s="101"/>
      <c r="BT461" s="101"/>
      <c r="BU461" s="101"/>
    </row>
    <row r="462" ht="15.7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101"/>
      <c r="BE462" s="101"/>
      <c r="BF462" s="101"/>
      <c r="BG462" s="101"/>
      <c r="BH462" s="101"/>
      <c r="BI462" s="101"/>
      <c r="BJ462" s="101"/>
      <c r="BK462" s="101"/>
      <c r="BL462" s="101"/>
      <c r="BM462" s="101"/>
      <c r="BN462" s="101"/>
      <c r="BO462" s="101"/>
      <c r="BP462" s="101"/>
      <c r="BQ462" s="101"/>
      <c r="BR462" s="101"/>
      <c r="BS462" s="101"/>
      <c r="BT462" s="101"/>
      <c r="BU462" s="101"/>
    </row>
    <row r="463" ht="15.7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101"/>
      <c r="BE463" s="101"/>
      <c r="BF463" s="101"/>
      <c r="BG463" s="101"/>
      <c r="BH463" s="101"/>
      <c r="BI463" s="101"/>
      <c r="BJ463" s="101"/>
      <c r="BK463" s="101"/>
      <c r="BL463" s="101"/>
      <c r="BM463" s="101"/>
      <c r="BN463" s="101"/>
      <c r="BO463" s="101"/>
      <c r="BP463" s="101"/>
      <c r="BQ463" s="101"/>
      <c r="BR463" s="101"/>
      <c r="BS463" s="101"/>
      <c r="BT463" s="101"/>
      <c r="BU463" s="101"/>
    </row>
    <row r="464" ht="15.7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101"/>
      <c r="BE464" s="101"/>
      <c r="BF464" s="101"/>
      <c r="BG464" s="101"/>
      <c r="BH464" s="101"/>
      <c r="BI464" s="101"/>
      <c r="BJ464" s="101"/>
      <c r="BK464" s="101"/>
      <c r="BL464" s="101"/>
      <c r="BM464" s="101"/>
      <c r="BN464" s="101"/>
      <c r="BO464" s="101"/>
      <c r="BP464" s="101"/>
      <c r="BQ464" s="101"/>
      <c r="BR464" s="101"/>
      <c r="BS464" s="101"/>
      <c r="BT464" s="101"/>
      <c r="BU464" s="101"/>
    </row>
    <row r="465" ht="15.7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101"/>
      <c r="BE465" s="101"/>
      <c r="BF465" s="101"/>
      <c r="BG465" s="101"/>
      <c r="BH465" s="101"/>
      <c r="BI465" s="101"/>
      <c r="BJ465" s="101"/>
      <c r="BK465" s="101"/>
      <c r="BL465" s="101"/>
      <c r="BM465" s="101"/>
      <c r="BN465" s="101"/>
      <c r="BO465" s="101"/>
      <c r="BP465" s="101"/>
      <c r="BQ465" s="101"/>
      <c r="BR465" s="101"/>
      <c r="BS465" s="101"/>
      <c r="BT465" s="101"/>
      <c r="BU465" s="101"/>
    </row>
    <row r="466" ht="15.7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101"/>
      <c r="BE466" s="101"/>
      <c r="BF466" s="101"/>
      <c r="BG466" s="101"/>
      <c r="BH466" s="101"/>
      <c r="BI466" s="101"/>
      <c r="BJ466" s="101"/>
      <c r="BK466" s="101"/>
      <c r="BL466" s="101"/>
      <c r="BM466" s="101"/>
      <c r="BN466" s="101"/>
      <c r="BO466" s="101"/>
      <c r="BP466" s="101"/>
      <c r="BQ466" s="101"/>
      <c r="BR466" s="101"/>
      <c r="BS466" s="101"/>
      <c r="BT466" s="101"/>
      <c r="BU466" s="101"/>
    </row>
    <row r="467" ht="15.7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101"/>
      <c r="BE467" s="101"/>
      <c r="BF467" s="101"/>
      <c r="BG467" s="101"/>
      <c r="BH467" s="101"/>
      <c r="BI467" s="101"/>
      <c r="BJ467" s="101"/>
      <c r="BK467" s="101"/>
      <c r="BL467" s="101"/>
      <c r="BM467" s="101"/>
      <c r="BN467" s="101"/>
      <c r="BO467" s="101"/>
      <c r="BP467" s="101"/>
      <c r="BQ467" s="101"/>
      <c r="BR467" s="101"/>
      <c r="BS467" s="101"/>
      <c r="BT467" s="101"/>
      <c r="BU467" s="101"/>
    </row>
    <row r="468" ht="15.7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101"/>
      <c r="BE468" s="101"/>
      <c r="BF468" s="101"/>
      <c r="BG468" s="101"/>
      <c r="BH468" s="101"/>
      <c r="BI468" s="101"/>
      <c r="BJ468" s="101"/>
      <c r="BK468" s="101"/>
      <c r="BL468" s="101"/>
      <c r="BM468" s="101"/>
      <c r="BN468" s="101"/>
      <c r="BO468" s="101"/>
      <c r="BP468" s="101"/>
      <c r="BQ468" s="101"/>
      <c r="BR468" s="101"/>
      <c r="BS468" s="101"/>
      <c r="BT468" s="101"/>
      <c r="BU468" s="101"/>
    </row>
    <row r="469" ht="15.7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  <c r="BP469" s="101"/>
      <c r="BQ469" s="101"/>
      <c r="BR469" s="101"/>
      <c r="BS469" s="101"/>
      <c r="BT469" s="101"/>
      <c r="BU469" s="101"/>
    </row>
    <row r="470" ht="15.7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101"/>
      <c r="BE470" s="101"/>
      <c r="BF470" s="101"/>
      <c r="BG470" s="101"/>
      <c r="BH470" s="101"/>
      <c r="BI470" s="101"/>
      <c r="BJ470" s="101"/>
      <c r="BK470" s="101"/>
      <c r="BL470" s="101"/>
      <c r="BM470" s="101"/>
      <c r="BN470" s="101"/>
      <c r="BO470" s="101"/>
      <c r="BP470" s="101"/>
      <c r="BQ470" s="101"/>
      <c r="BR470" s="101"/>
      <c r="BS470" s="101"/>
      <c r="BT470" s="101"/>
      <c r="BU470" s="101"/>
    </row>
    <row r="471" ht="15.7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</row>
    <row r="472" ht="15.7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  <c r="BP472" s="101"/>
      <c r="BQ472" s="101"/>
      <c r="BR472" s="101"/>
      <c r="BS472" s="101"/>
      <c r="BT472" s="101"/>
      <c r="BU472" s="101"/>
    </row>
    <row r="473" ht="15.7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  <c r="BE473" s="101"/>
      <c r="BF473" s="101"/>
      <c r="BG473" s="101"/>
      <c r="BH473" s="101"/>
      <c r="BI473" s="101"/>
      <c r="BJ473" s="101"/>
      <c r="BK473" s="101"/>
      <c r="BL473" s="101"/>
      <c r="BM473" s="101"/>
      <c r="BN473" s="101"/>
      <c r="BO473" s="101"/>
      <c r="BP473" s="101"/>
      <c r="BQ473" s="101"/>
      <c r="BR473" s="101"/>
      <c r="BS473" s="101"/>
      <c r="BT473" s="101"/>
      <c r="BU473" s="101"/>
    </row>
    <row r="474" ht="15.7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101"/>
      <c r="BE474" s="101"/>
      <c r="BF474" s="101"/>
      <c r="BG474" s="101"/>
      <c r="BH474" s="101"/>
      <c r="BI474" s="101"/>
      <c r="BJ474" s="101"/>
      <c r="BK474" s="101"/>
      <c r="BL474" s="101"/>
      <c r="BM474" s="101"/>
      <c r="BN474" s="101"/>
      <c r="BO474" s="101"/>
      <c r="BP474" s="101"/>
      <c r="BQ474" s="101"/>
      <c r="BR474" s="101"/>
      <c r="BS474" s="101"/>
      <c r="BT474" s="101"/>
      <c r="BU474" s="101"/>
    </row>
    <row r="475" ht="15.7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101"/>
      <c r="BE475" s="101"/>
      <c r="BF475" s="101"/>
      <c r="BG475" s="101"/>
      <c r="BH475" s="101"/>
      <c r="BI475" s="101"/>
      <c r="BJ475" s="101"/>
      <c r="BK475" s="101"/>
      <c r="BL475" s="101"/>
      <c r="BM475" s="101"/>
      <c r="BN475" s="101"/>
      <c r="BO475" s="101"/>
      <c r="BP475" s="101"/>
      <c r="BQ475" s="101"/>
      <c r="BR475" s="101"/>
      <c r="BS475" s="101"/>
      <c r="BT475" s="101"/>
      <c r="BU475" s="101"/>
    </row>
    <row r="476" ht="15.7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  <c r="BE476" s="101"/>
      <c r="BF476" s="101"/>
      <c r="BG476" s="101"/>
      <c r="BH476" s="101"/>
      <c r="BI476" s="101"/>
      <c r="BJ476" s="101"/>
      <c r="BK476" s="101"/>
      <c r="BL476" s="101"/>
      <c r="BM476" s="101"/>
      <c r="BN476" s="101"/>
      <c r="BO476" s="101"/>
      <c r="BP476" s="101"/>
      <c r="BQ476" s="101"/>
      <c r="BR476" s="101"/>
      <c r="BS476" s="101"/>
      <c r="BT476" s="101"/>
      <c r="BU476" s="101"/>
    </row>
    <row r="477" ht="15.7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101"/>
      <c r="BE477" s="101"/>
      <c r="BF477" s="101"/>
      <c r="BG477" s="101"/>
      <c r="BH477" s="101"/>
      <c r="BI477" s="101"/>
      <c r="BJ477" s="101"/>
      <c r="BK477" s="101"/>
      <c r="BL477" s="101"/>
      <c r="BM477" s="101"/>
      <c r="BN477" s="101"/>
      <c r="BO477" s="101"/>
      <c r="BP477" s="101"/>
      <c r="BQ477" s="101"/>
      <c r="BR477" s="101"/>
      <c r="BS477" s="101"/>
      <c r="BT477" s="101"/>
      <c r="BU477" s="101"/>
    </row>
    <row r="478" ht="15.7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101"/>
      <c r="BE478" s="101"/>
      <c r="BF478" s="101"/>
      <c r="BG478" s="101"/>
      <c r="BH478" s="101"/>
      <c r="BI478" s="101"/>
      <c r="BJ478" s="101"/>
      <c r="BK478" s="101"/>
      <c r="BL478" s="101"/>
      <c r="BM478" s="101"/>
      <c r="BN478" s="101"/>
      <c r="BO478" s="101"/>
      <c r="BP478" s="101"/>
      <c r="BQ478" s="101"/>
      <c r="BR478" s="101"/>
      <c r="BS478" s="101"/>
      <c r="BT478" s="101"/>
      <c r="BU478" s="101"/>
    </row>
    <row r="479" ht="15.7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101"/>
      <c r="BE479" s="101"/>
      <c r="BF479" s="101"/>
      <c r="BG479" s="101"/>
      <c r="BH479" s="101"/>
      <c r="BI479" s="101"/>
      <c r="BJ479" s="101"/>
      <c r="BK479" s="101"/>
      <c r="BL479" s="101"/>
      <c r="BM479" s="101"/>
      <c r="BN479" s="101"/>
      <c r="BO479" s="101"/>
      <c r="BP479" s="101"/>
      <c r="BQ479" s="101"/>
      <c r="BR479" s="101"/>
      <c r="BS479" s="101"/>
      <c r="BT479" s="101"/>
      <c r="BU479" s="101"/>
    </row>
    <row r="480" ht="15.7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101"/>
      <c r="BE480" s="101"/>
      <c r="BF480" s="101"/>
      <c r="BG480" s="101"/>
      <c r="BH480" s="101"/>
      <c r="BI480" s="101"/>
      <c r="BJ480" s="101"/>
      <c r="BK480" s="101"/>
      <c r="BL480" s="101"/>
      <c r="BM480" s="101"/>
      <c r="BN480" s="101"/>
      <c r="BO480" s="101"/>
      <c r="BP480" s="101"/>
      <c r="BQ480" s="101"/>
      <c r="BR480" s="101"/>
      <c r="BS480" s="101"/>
      <c r="BT480" s="101"/>
      <c r="BU480" s="101"/>
    </row>
    <row r="481" ht="15.7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  <c r="BP481" s="101"/>
      <c r="BQ481" s="101"/>
      <c r="BR481" s="101"/>
      <c r="BS481" s="101"/>
      <c r="BT481" s="101"/>
      <c r="BU481" s="101"/>
    </row>
    <row r="482" ht="15.7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101"/>
      <c r="BE482" s="101"/>
      <c r="BF482" s="101"/>
      <c r="BG482" s="101"/>
      <c r="BH482" s="101"/>
      <c r="BI482" s="101"/>
      <c r="BJ482" s="101"/>
      <c r="BK482" s="101"/>
      <c r="BL482" s="101"/>
      <c r="BM482" s="101"/>
      <c r="BN482" s="101"/>
      <c r="BO482" s="101"/>
      <c r="BP482" s="101"/>
      <c r="BQ482" s="101"/>
      <c r="BR482" s="101"/>
      <c r="BS482" s="101"/>
      <c r="BT482" s="101"/>
      <c r="BU482" s="101"/>
    </row>
    <row r="483" ht="15.7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  <c r="BE483" s="101"/>
      <c r="BF483" s="101"/>
      <c r="BG483" s="101"/>
      <c r="BH483" s="101"/>
      <c r="BI483" s="101"/>
      <c r="BJ483" s="101"/>
      <c r="BK483" s="101"/>
      <c r="BL483" s="101"/>
      <c r="BM483" s="101"/>
      <c r="BN483" s="101"/>
      <c r="BO483" s="101"/>
      <c r="BP483" s="101"/>
      <c r="BQ483" s="101"/>
      <c r="BR483" s="101"/>
      <c r="BS483" s="101"/>
      <c r="BT483" s="101"/>
      <c r="BU483" s="101"/>
    </row>
    <row r="484" ht="15.7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  <c r="BE484" s="101"/>
      <c r="BF484" s="101"/>
      <c r="BG484" s="101"/>
      <c r="BH484" s="101"/>
      <c r="BI484" s="101"/>
      <c r="BJ484" s="101"/>
      <c r="BK484" s="101"/>
      <c r="BL484" s="101"/>
      <c r="BM484" s="101"/>
      <c r="BN484" s="101"/>
      <c r="BO484" s="101"/>
      <c r="BP484" s="101"/>
      <c r="BQ484" s="101"/>
      <c r="BR484" s="101"/>
      <c r="BS484" s="101"/>
      <c r="BT484" s="101"/>
      <c r="BU484" s="101"/>
    </row>
    <row r="485" ht="15.7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  <c r="BM485" s="101"/>
      <c r="BN485" s="101"/>
      <c r="BO485" s="101"/>
      <c r="BP485" s="101"/>
      <c r="BQ485" s="101"/>
      <c r="BR485" s="101"/>
      <c r="BS485" s="101"/>
      <c r="BT485" s="101"/>
      <c r="BU485" s="101"/>
    </row>
    <row r="486" ht="15.7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  <c r="BE486" s="101"/>
      <c r="BF486" s="101"/>
      <c r="BG486" s="101"/>
      <c r="BH486" s="101"/>
      <c r="BI486" s="101"/>
      <c r="BJ486" s="101"/>
      <c r="BK486" s="101"/>
      <c r="BL486" s="101"/>
      <c r="BM486" s="101"/>
      <c r="BN486" s="101"/>
      <c r="BO486" s="101"/>
      <c r="BP486" s="101"/>
      <c r="BQ486" s="101"/>
      <c r="BR486" s="101"/>
      <c r="BS486" s="101"/>
      <c r="BT486" s="101"/>
      <c r="BU486" s="101"/>
    </row>
    <row r="487" ht="15.7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  <c r="BE487" s="101"/>
      <c r="BF487" s="101"/>
      <c r="BG487" s="101"/>
      <c r="BH487" s="101"/>
      <c r="BI487" s="101"/>
      <c r="BJ487" s="101"/>
      <c r="BK487" s="101"/>
      <c r="BL487" s="101"/>
      <c r="BM487" s="101"/>
      <c r="BN487" s="101"/>
      <c r="BO487" s="101"/>
      <c r="BP487" s="101"/>
      <c r="BQ487" s="101"/>
      <c r="BR487" s="101"/>
      <c r="BS487" s="101"/>
      <c r="BT487" s="101"/>
      <c r="BU487" s="101"/>
    </row>
    <row r="488" ht="15.7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  <c r="BE488" s="101"/>
      <c r="BF488" s="101"/>
      <c r="BG488" s="101"/>
      <c r="BH488" s="101"/>
      <c r="BI488" s="101"/>
      <c r="BJ488" s="101"/>
      <c r="BK488" s="101"/>
      <c r="BL488" s="101"/>
      <c r="BM488" s="101"/>
      <c r="BN488" s="101"/>
      <c r="BO488" s="101"/>
      <c r="BP488" s="101"/>
      <c r="BQ488" s="101"/>
      <c r="BR488" s="101"/>
      <c r="BS488" s="101"/>
      <c r="BT488" s="101"/>
      <c r="BU488" s="101"/>
    </row>
    <row r="489" ht="15.7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  <c r="BE489" s="101"/>
      <c r="BF489" s="101"/>
      <c r="BG489" s="101"/>
      <c r="BH489" s="101"/>
      <c r="BI489" s="101"/>
      <c r="BJ489" s="101"/>
      <c r="BK489" s="101"/>
      <c r="BL489" s="101"/>
      <c r="BM489" s="101"/>
      <c r="BN489" s="101"/>
      <c r="BO489" s="101"/>
      <c r="BP489" s="101"/>
      <c r="BQ489" s="101"/>
      <c r="BR489" s="101"/>
      <c r="BS489" s="101"/>
      <c r="BT489" s="101"/>
      <c r="BU489" s="101"/>
    </row>
    <row r="490" ht="15.7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101"/>
      <c r="BE490" s="101"/>
      <c r="BF490" s="101"/>
      <c r="BG490" s="101"/>
      <c r="BH490" s="101"/>
      <c r="BI490" s="101"/>
      <c r="BJ490" s="101"/>
      <c r="BK490" s="101"/>
      <c r="BL490" s="101"/>
      <c r="BM490" s="101"/>
      <c r="BN490" s="101"/>
      <c r="BO490" s="101"/>
      <c r="BP490" s="101"/>
      <c r="BQ490" s="101"/>
      <c r="BR490" s="101"/>
      <c r="BS490" s="101"/>
      <c r="BT490" s="101"/>
      <c r="BU490" s="101"/>
    </row>
    <row r="491" ht="15.7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  <c r="BE491" s="101"/>
      <c r="BF491" s="101"/>
      <c r="BG491" s="101"/>
      <c r="BH491" s="101"/>
      <c r="BI491" s="101"/>
      <c r="BJ491" s="101"/>
      <c r="BK491" s="101"/>
      <c r="BL491" s="101"/>
      <c r="BM491" s="101"/>
      <c r="BN491" s="101"/>
      <c r="BO491" s="101"/>
      <c r="BP491" s="101"/>
      <c r="BQ491" s="101"/>
      <c r="BR491" s="101"/>
      <c r="BS491" s="101"/>
      <c r="BT491" s="101"/>
      <c r="BU491" s="101"/>
    </row>
    <row r="492" ht="15.7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  <c r="BE492" s="101"/>
      <c r="BF492" s="101"/>
      <c r="BG492" s="101"/>
      <c r="BH492" s="101"/>
      <c r="BI492" s="101"/>
      <c r="BJ492" s="101"/>
      <c r="BK492" s="101"/>
      <c r="BL492" s="101"/>
      <c r="BM492" s="101"/>
      <c r="BN492" s="101"/>
      <c r="BO492" s="101"/>
      <c r="BP492" s="101"/>
      <c r="BQ492" s="101"/>
      <c r="BR492" s="101"/>
      <c r="BS492" s="101"/>
      <c r="BT492" s="101"/>
      <c r="BU492" s="101"/>
    </row>
    <row r="493" ht="15.7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  <c r="BE493" s="101"/>
      <c r="BF493" s="101"/>
      <c r="BG493" s="101"/>
      <c r="BH493" s="101"/>
      <c r="BI493" s="101"/>
      <c r="BJ493" s="101"/>
      <c r="BK493" s="101"/>
      <c r="BL493" s="101"/>
      <c r="BM493" s="101"/>
      <c r="BN493" s="101"/>
      <c r="BO493" s="101"/>
      <c r="BP493" s="101"/>
      <c r="BQ493" s="101"/>
      <c r="BR493" s="101"/>
      <c r="BS493" s="101"/>
      <c r="BT493" s="101"/>
      <c r="BU493" s="101"/>
    </row>
    <row r="494" ht="15.7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  <c r="BM494" s="101"/>
      <c r="BN494" s="101"/>
      <c r="BO494" s="101"/>
      <c r="BP494" s="101"/>
      <c r="BQ494" s="101"/>
      <c r="BR494" s="101"/>
      <c r="BS494" s="101"/>
      <c r="BT494" s="101"/>
      <c r="BU494" s="101"/>
    </row>
    <row r="495" ht="15.7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101"/>
      <c r="BE495" s="101"/>
      <c r="BF495" s="101"/>
      <c r="BG495" s="101"/>
      <c r="BH495" s="101"/>
      <c r="BI495" s="101"/>
      <c r="BJ495" s="101"/>
      <c r="BK495" s="101"/>
      <c r="BL495" s="101"/>
      <c r="BM495" s="101"/>
      <c r="BN495" s="101"/>
      <c r="BO495" s="101"/>
      <c r="BP495" s="101"/>
      <c r="BQ495" s="101"/>
      <c r="BR495" s="101"/>
      <c r="BS495" s="101"/>
      <c r="BT495" s="101"/>
      <c r="BU495" s="101"/>
    </row>
    <row r="496" ht="15.7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  <c r="BE496" s="101"/>
      <c r="BF496" s="101"/>
      <c r="BG496" s="101"/>
      <c r="BH496" s="101"/>
      <c r="BI496" s="101"/>
      <c r="BJ496" s="101"/>
      <c r="BK496" s="101"/>
      <c r="BL496" s="101"/>
      <c r="BM496" s="101"/>
      <c r="BN496" s="101"/>
      <c r="BO496" s="101"/>
      <c r="BP496" s="101"/>
      <c r="BQ496" s="101"/>
      <c r="BR496" s="101"/>
      <c r="BS496" s="101"/>
      <c r="BT496" s="101"/>
      <c r="BU496" s="101"/>
    </row>
    <row r="497" ht="15.7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  <c r="BE497" s="101"/>
      <c r="BF497" s="101"/>
      <c r="BG497" s="101"/>
      <c r="BH497" s="101"/>
      <c r="BI497" s="101"/>
      <c r="BJ497" s="101"/>
      <c r="BK497" s="101"/>
      <c r="BL497" s="101"/>
      <c r="BM497" s="101"/>
      <c r="BN497" s="101"/>
      <c r="BO497" s="101"/>
      <c r="BP497" s="101"/>
      <c r="BQ497" s="101"/>
      <c r="BR497" s="101"/>
      <c r="BS497" s="101"/>
      <c r="BT497" s="101"/>
      <c r="BU497" s="101"/>
    </row>
    <row r="498" ht="15.7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  <c r="BE498" s="101"/>
      <c r="BF498" s="101"/>
      <c r="BG498" s="101"/>
      <c r="BH498" s="101"/>
      <c r="BI498" s="101"/>
      <c r="BJ498" s="101"/>
      <c r="BK498" s="101"/>
      <c r="BL498" s="101"/>
      <c r="BM498" s="101"/>
      <c r="BN498" s="101"/>
      <c r="BO498" s="101"/>
      <c r="BP498" s="101"/>
      <c r="BQ498" s="101"/>
      <c r="BR498" s="101"/>
      <c r="BS498" s="101"/>
      <c r="BT498" s="101"/>
      <c r="BU498" s="101"/>
    </row>
    <row r="499" ht="15.7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  <c r="BM499" s="101"/>
      <c r="BN499" s="101"/>
      <c r="BO499" s="101"/>
      <c r="BP499" s="101"/>
      <c r="BQ499" s="101"/>
      <c r="BR499" s="101"/>
      <c r="BS499" s="101"/>
      <c r="BT499" s="101"/>
      <c r="BU499" s="101"/>
    </row>
    <row r="500" ht="15.7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  <c r="BE500" s="101"/>
      <c r="BF500" s="101"/>
      <c r="BG500" s="101"/>
      <c r="BH500" s="101"/>
      <c r="BI500" s="101"/>
      <c r="BJ500" s="101"/>
      <c r="BK500" s="101"/>
      <c r="BL500" s="101"/>
      <c r="BM500" s="101"/>
      <c r="BN500" s="101"/>
      <c r="BO500" s="101"/>
      <c r="BP500" s="101"/>
      <c r="BQ500" s="101"/>
      <c r="BR500" s="101"/>
      <c r="BS500" s="101"/>
      <c r="BT500" s="101"/>
      <c r="BU500" s="101"/>
    </row>
    <row r="501" ht="15.7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101"/>
      <c r="BE501" s="101"/>
      <c r="BF501" s="101"/>
      <c r="BG501" s="101"/>
      <c r="BH501" s="101"/>
      <c r="BI501" s="101"/>
      <c r="BJ501" s="101"/>
      <c r="BK501" s="101"/>
      <c r="BL501" s="101"/>
      <c r="BM501" s="101"/>
      <c r="BN501" s="101"/>
      <c r="BO501" s="101"/>
      <c r="BP501" s="101"/>
      <c r="BQ501" s="101"/>
      <c r="BR501" s="101"/>
      <c r="BS501" s="101"/>
      <c r="BT501" s="101"/>
      <c r="BU501" s="101"/>
    </row>
    <row r="502" ht="15.7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101"/>
      <c r="BE502" s="101"/>
      <c r="BF502" s="101"/>
      <c r="BG502" s="101"/>
      <c r="BH502" s="101"/>
      <c r="BI502" s="101"/>
      <c r="BJ502" s="101"/>
      <c r="BK502" s="101"/>
      <c r="BL502" s="101"/>
      <c r="BM502" s="101"/>
      <c r="BN502" s="101"/>
      <c r="BO502" s="101"/>
      <c r="BP502" s="101"/>
      <c r="BQ502" s="101"/>
      <c r="BR502" s="101"/>
      <c r="BS502" s="101"/>
      <c r="BT502" s="101"/>
      <c r="BU502" s="101"/>
    </row>
    <row r="503" ht="15.7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101"/>
      <c r="BE503" s="101"/>
      <c r="BF503" s="101"/>
      <c r="BG503" s="101"/>
      <c r="BH503" s="101"/>
      <c r="BI503" s="101"/>
      <c r="BJ503" s="101"/>
      <c r="BK503" s="101"/>
      <c r="BL503" s="101"/>
      <c r="BM503" s="101"/>
      <c r="BN503" s="101"/>
      <c r="BO503" s="101"/>
      <c r="BP503" s="101"/>
      <c r="BQ503" s="101"/>
      <c r="BR503" s="101"/>
      <c r="BS503" s="101"/>
      <c r="BT503" s="101"/>
      <c r="BU503" s="101"/>
    </row>
    <row r="504" ht="15.7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101"/>
      <c r="BE504" s="101"/>
      <c r="BF504" s="101"/>
      <c r="BG504" s="101"/>
      <c r="BH504" s="101"/>
      <c r="BI504" s="101"/>
      <c r="BJ504" s="101"/>
      <c r="BK504" s="101"/>
      <c r="BL504" s="101"/>
      <c r="BM504" s="101"/>
      <c r="BN504" s="101"/>
      <c r="BO504" s="101"/>
      <c r="BP504" s="101"/>
      <c r="BQ504" s="101"/>
      <c r="BR504" s="101"/>
      <c r="BS504" s="101"/>
      <c r="BT504" s="101"/>
      <c r="BU504" s="101"/>
    </row>
    <row r="505" ht="15.7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101"/>
      <c r="BE505" s="101"/>
      <c r="BF505" s="101"/>
      <c r="BG505" s="101"/>
      <c r="BH505" s="101"/>
      <c r="BI505" s="101"/>
      <c r="BJ505" s="101"/>
      <c r="BK505" s="101"/>
      <c r="BL505" s="101"/>
      <c r="BM505" s="101"/>
      <c r="BN505" s="101"/>
      <c r="BO505" s="101"/>
      <c r="BP505" s="101"/>
      <c r="BQ505" s="101"/>
      <c r="BR505" s="101"/>
      <c r="BS505" s="101"/>
      <c r="BT505" s="101"/>
      <c r="BU505" s="101"/>
    </row>
    <row r="506" ht="15.7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101"/>
      <c r="BE506" s="101"/>
      <c r="BF506" s="101"/>
      <c r="BG506" s="101"/>
      <c r="BH506" s="101"/>
      <c r="BI506" s="101"/>
      <c r="BJ506" s="101"/>
      <c r="BK506" s="101"/>
      <c r="BL506" s="101"/>
      <c r="BM506" s="101"/>
      <c r="BN506" s="101"/>
      <c r="BO506" s="101"/>
      <c r="BP506" s="101"/>
      <c r="BQ506" s="101"/>
      <c r="BR506" s="101"/>
      <c r="BS506" s="101"/>
      <c r="BT506" s="101"/>
      <c r="BU506" s="101"/>
    </row>
    <row r="507" ht="15.7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101"/>
      <c r="BE507" s="101"/>
      <c r="BF507" s="101"/>
      <c r="BG507" s="101"/>
      <c r="BH507" s="101"/>
      <c r="BI507" s="101"/>
      <c r="BJ507" s="101"/>
      <c r="BK507" s="101"/>
      <c r="BL507" s="101"/>
      <c r="BM507" s="101"/>
      <c r="BN507" s="101"/>
      <c r="BO507" s="101"/>
      <c r="BP507" s="101"/>
      <c r="BQ507" s="101"/>
      <c r="BR507" s="101"/>
      <c r="BS507" s="101"/>
      <c r="BT507" s="101"/>
      <c r="BU507" s="101"/>
    </row>
    <row r="508" ht="15.7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101"/>
      <c r="BE508" s="101"/>
      <c r="BF508" s="101"/>
      <c r="BG508" s="101"/>
      <c r="BH508" s="101"/>
      <c r="BI508" s="101"/>
      <c r="BJ508" s="101"/>
      <c r="BK508" s="101"/>
      <c r="BL508" s="101"/>
      <c r="BM508" s="101"/>
      <c r="BN508" s="101"/>
      <c r="BO508" s="101"/>
      <c r="BP508" s="101"/>
      <c r="BQ508" s="101"/>
      <c r="BR508" s="101"/>
      <c r="BS508" s="101"/>
      <c r="BT508" s="101"/>
      <c r="BU508" s="101"/>
    </row>
    <row r="509" ht="15.7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101"/>
      <c r="BE509" s="101"/>
      <c r="BF509" s="101"/>
      <c r="BG509" s="101"/>
      <c r="BH509" s="101"/>
      <c r="BI509" s="101"/>
      <c r="BJ509" s="101"/>
      <c r="BK509" s="101"/>
      <c r="BL509" s="101"/>
      <c r="BM509" s="101"/>
      <c r="BN509" s="101"/>
      <c r="BO509" s="101"/>
      <c r="BP509" s="101"/>
      <c r="BQ509" s="101"/>
      <c r="BR509" s="101"/>
      <c r="BS509" s="101"/>
      <c r="BT509" s="101"/>
      <c r="BU509" s="101"/>
    </row>
    <row r="510" ht="15.7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101"/>
      <c r="BE510" s="101"/>
      <c r="BF510" s="101"/>
      <c r="BG510" s="101"/>
      <c r="BH510" s="101"/>
      <c r="BI510" s="101"/>
      <c r="BJ510" s="101"/>
      <c r="BK510" s="101"/>
      <c r="BL510" s="101"/>
      <c r="BM510" s="101"/>
      <c r="BN510" s="101"/>
      <c r="BO510" s="101"/>
      <c r="BP510" s="101"/>
      <c r="BQ510" s="101"/>
      <c r="BR510" s="101"/>
      <c r="BS510" s="101"/>
      <c r="BT510" s="101"/>
      <c r="BU510" s="101"/>
    </row>
    <row r="511" ht="15.7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101"/>
      <c r="BE511" s="101"/>
      <c r="BF511" s="101"/>
      <c r="BG511" s="101"/>
      <c r="BH511" s="101"/>
      <c r="BI511" s="101"/>
      <c r="BJ511" s="101"/>
      <c r="BK511" s="101"/>
      <c r="BL511" s="101"/>
      <c r="BM511" s="101"/>
      <c r="BN511" s="101"/>
      <c r="BO511" s="101"/>
      <c r="BP511" s="101"/>
      <c r="BQ511" s="101"/>
      <c r="BR511" s="101"/>
      <c r="BS511" s="101"/>
      <c r="BT511" s="101"/>
      <c r="BU511" s="101"/>
    </row>
    <row r="512" ht="15.7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101"/>
      <c r="BE512" s="101"/>
      <c r="BF512" s="101"/>
      <c r="BG512" s="101"/>
      <c r="BH512" s="101"/>
      <c r="BI512" s="101"/>
      <c r="BJ512" s="101"/>
      <c r="BK512" s="101"/>
      <c r="BL512" s="101"/>
      <c r="BM512" s="101"/>
      <c r="BN512" s="101"/>
      <c r="BO512" s="101"/>
      <c r="BP512" s="101"/>
      <c r="BQ512" s="101"/>
      <c r="BR512" s="101"/>
      <c r="BS512" s="101"/>
      <c r="BT512" s="101"/>
      <c r="BU512" s="101"/>
    </row>
    <row r="513" ht="15.7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101"/>
      <c r="BE513" s="101"/>
      <c r="BF513" s="101"/>
      <c r="BG513" s="101"/>
      <c r="BH513" s="101"/>
      <c r="BI513" s="101"/>
      <c r="BJ513" s="101"/>
      <c r="BK513" s="101"/>
      <c r="BL513" s="101"/>
      <c r="BM513" s="101"/>
      <c r="BN513" s="101"/>
      <c r="BO513" s="101"/>
      <c r="BP513" s="101"/>
      <c r="BQ513" s="101"/>
      <c r="BR513" s="101"/>
      <c r="BS513" s="101"/>
      <c r="BT513" s="101"/>
      <c r="BU513" s="101"/>
    </row>
    <row r="514" ht="15.7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101"/>
      <c r="BE514" s="101"/>
      <c r="BF514" s="101"/>
      <c r="BG514" s="101"/>
      <c r="BH514" s="101"/>
      <c r="BI514" s="101"/>
      <c r="BJ514" s="101"/>
      <c r="BK514" s="101"/>
      <c r="BL514" s="101"/>
      <c r="BM514" s="101"/>
      <c r="BN514" s="101"/>
      <c r="BO514" s="101"/>
      <c r="BP514" s="101"/>
      <c r="BQ514" s="101"/>
      <c r="BR514" s="101"/>
      <c r="BS514" s="101"/>
      <c r="BT514" s="101"/>
      <c r="BU514" s="101"/>
    </row>
    <row r="515" ht="15.7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101"/>
      <c r="BE515" s="101"/>
      <c r="BF515" s="101"/>
      <c r="BG515" s="101"/>
      <c r="BH515" s="101"/>
      <c r="BI515" s="101"/>
      <c r="BJ515" s="101"/>
      <c r="BK515" s="101"/>
      <c r="BL515" s="101"/>
      <c r="BM515" s="101"/>
      <c r="BN515" s="101"/>
      <c r="BO515" s="101"/>
      <c r="BP515" s="101"/>
      <c r="BQ515" s="101"/>
      <c r="BR515" s="101"/>
      <c r="BS515" s="101"/>
      <c r="BT515" s="101"/>
      <c r="BU515" s="101"/>
    </row>
    <row r="516" ht="15.7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101"/>
      <c r="BE516" s="101"/>
      <c r="BF516" s="101"/>
      <c r="BG516" s="101"/>
      <c r="BH516" s="101"/>
      <c r="BI516" s="101"/>
      <c r="BJ516" s="101"/>
      <c r="BK516" s="101"/>
      <c r="BL516" s="101"/>
      <c r="BM516" s="101"/>
      <c r="BN516" s="101"/>
      <c r="BO516" s="101"/>
      <c r="BP516" s="101"/>
      <c r="BQ516" s="101"/>
      <c r="BR516" s="101"/>
      <c r="BS516" s="101"/>
      <c r="BT516" s="101"/>
      <c r="BU516" s="101"/>
    </row>
    <row r="517" ht="15.7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101"/>
      <c r="BE517" s="101"/>
      <c r="BF517" s="101"/>
      <c r="BG517" s="101"/>
      <c r="BH517" s="101"/>
      <c r="BI517" s="101"/>
      <c r="BJ517" s="101"/>
      <c r="BK517" s="101"/>
      <c r="BL517" s="101"/>
      <c r="BM517" s="101"/>
      <c r="BN517" s="101"/>
      <c r="BO517" s="101"/>
      <c r="BP517" s="101"/>
      <c r="BQ517" s="101"/>
      <c r="BR517" s="101"/>
      <c r="BS517" s="101"/>
      <c r="BT517" s="101"/>
      <c r="BU517" s="101"/>
    </row>
    <row r="518" ht="15.7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101"/>
      <c r="BE518" s="101"/>
      <c r="BF518" s="101"/>
      <c r="BG518" s="101"/>
      <c r="BH518" s="101"/>
      <c r="BI518" s="101"/>
      <c r="BJ518" s="101"/>
      <c r="BK518" s="101"/>
      <c r="BL518" s="101"/>
      <c r="BM518" s="101"/>
      <c r="BN518" s="101"/>
      <c r="BO518" s="101"/>
      <c r="BP518" s="101"/>
      <c r="BQ518" s="101"/>
      <c r="BR518" s="101"/>
      <c r="BS518" s="101"/>
      <c r="BT518" s="101"/>
      <c r="BU518" s="101"/>
    </row>
    <row r="519" ht="15.7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101"/>
      <c r="BE519" s="101"/>
      <c r="BF519" s="101"/>
      <c r="BG519" s="101"/>
      <c r="BH519" s="101"/>
      <c r="BI519" s="101"/>
      <c r="BJ519" s="101"/>
      <c r="BK519" s="101"/>
      <c r="BL519" s="101"/>
      <c r="BM519" s="101"/>
      <c r="BN519" s="101"/>
      <c r="BO519" s="101"/>
      <c r="BP519" s="101"/>
      <c r="BQ519" s="101"/>
      <c r="BR519" s="101"/>
      <c r="BS519" s="101"/>
      <c r="BT519" s="101"/>
      <c r="BU519" s="101"/>
    </row>
    <row r="520" ht="15.7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101"/>
      <c r="BE520" s="101"/>
      <c r="BF520" s="101"/>
      <c r="BG520" s="101"/>
      <c r="BH520" s="101"/>
      <c r="BI520" s="101"/>
      <c r="BJ520" s="101"/>
      <c r="BK520" s="101"/>
      <c r="BL520" s="101"/>
      <c r="BM520" s="101"/>
      <c r="BN520" s="101"/>
      <c r="BO520" s="101"/>
      <c r="BP520" s="101"/>
      <c r="BQ520" s="101"/>
      <c r="BR520" s="101"/>
      <c r="BS520" s="101"/>
      <c r="BT520" s="101"/>
      <c r="BU520" s="101"/>
    </row>
    <row r="521" ht="15.7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101"/>
      <c r="BE521" s="101"/>
      <c r="BF521" s="101"/>
      <c r="BG521" s="101"/>
      <c r="BH521" s="101"/>
      <c r="BI521" s="101"/>
      <c r="BJ521" s="101"/>
      <c r="BK521" s="101"/>
      <c r="BL521" s="101"/>
      <c r="BM521" s="101"/>
      <c r="BN521" s="101"/>
      <c r="BO521" s="101"/>
      <c r="BP521" s="101"/>
      <c r="BQ521" s="101"/>
      <c r="BR521" s="101"/>
      <c r="BS521" s="101"/>
      <c r="BT521" s="101"/>
      <c r="BU521" s="101"/>
    </row>
    <row r="522" ht="15.7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101"/>
      <c r="BE522" s="101"/>
      <c r="BF522" s="101"/>
      <c r="BG522" s="101"/>
      <c r="BH522" s="101"/>
      <c r="BI522" s="101"/>
      <c r="BJ522" s="101"/>
      <c r="BK522" s="101"/>
      <c r="BL522" s="101"/>
      <c r="BM522" s="101"/>
      <c r="BN522" s="101"/>
      <c r="BO522" s="101"/>
      <c r="BP522" s="101"/>
      <c r="BQ522" s="101"/>
      <c r="BR522" s="101"/>
      <c r="BS522" s="101"/>
      <c r="BT522" s="101"/>
      <c r="BU522" s="101"/>
    </row>
    <row r="523" ht="15.7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101"/>
      <c r="BE523" s="101"/>
      <c r="BF523" s="101"/>
      <c r="BG523" s="101"/>
      <c r="BH523" s="101"/>
      <c r="BI523" s="101"/>
      <c r="BJ523" s="101"/>
      <c r="BK523" s="101"/>
      <c r="BL523" s="101"/>
      <c r="BM523" s="101"/>
      <c r="BN523" s="101"/>
      <c r="BO523" s="101"/>
      <c r="BP523" s="101"/>
      <c r="BQ523" s="101"/>
      <c r="BR523" s="101"/>
      <c r="BS523" s="101"/>
      <c r="BT523" s="101"/>
      <c r="BU523" s="101"/>
    </row>
    <row r="524" ht="15.7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101"/>
      <c r="BE524" s="101"/>
      <c r="BF524" s="101"/>
      <c r="BG524" s="101"/>
      <c r="BH524" s="101"/>
      <c r="BI524" s="101"/>
      <c r="BJ524" s="101"/>
      <c r="BK524" s="101"/>
      <c r="BL524" s="101"/>
      <c r="BM524" s="101"/>
      <c r="BN524" s="101"/>
      <c r="BO524" s="101"/>
      <c r="BP524" s="101"/>
      <c r="BQ524" s="101"/>
      <c r="BR524" s="101"/>
      <c r="BS524" s="101"/>
      <c r="BT524" s="101"/>
      <c r="BU524" s="101"/>
    </row>
    <row r="525" ht="15.7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101"/>
      <c r="BE525" s="101"/>
      <c r="BF525" s="101"/>
      <c r="BG525" s="101"/>
      <c r="BH525" s="101"/>
      <c r="BI525" s="101"/>
      <c r="BJ525" s="101"/>
      <c r="BK525" s="101"/>
      <c r="BL525" s="101"/>
      <c r="BM525" s="101"/>
      <c r="BN525" s="101"/>
      <c r="BO525" s="101"/>
      <c r="BP525" s="101"/>
      <c r="BQ525" s="101"/>
      <c r="BR525" s="101"/>
      <c r="BS525" s="101"/>
      <c r="BT525" s="101"/>
      <c r="BU525" s="101"/>
    </row>
    <row r="526" ht="15.7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101"/>
      <c r="BE526" s="101"/>
      <c r="BF526" s="101"/>
      <c r="BG526" s="101"/>
      <c r="BH526" s="101"/>
      <c r="BI526" s="101"/>
      <c r="BJ526" s="101"/>
      <c r="BK526" s="101"/>
      <c r="BL526" s="101"/>
      <c r="BM526" s="101"/>
      <c r="BN526" s="101"/>
      <c r="BO526" s="101"/>
      <c r="BP526" s="101"/>
      <c r="BQ526" s="101"/>
      <c r="BR526" s="101"/>
      <c r="BS526" s="101"/>
      <c r="BT526" s="101"/>
      <c r="BU526" s="101"/>
    </row>
    <row r="527" ht="15.7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101"/>
      <c r="BE527" s="101"/>
      <c r="BF527" s="101"/>
      <c r="BG527" s="101"/>
      <c r="BH527" s="101"/>
      <c r="BI527" s="101"/>
      <c r="BJ527" s="101"/>
      <c r="BK527" s="101"/>
      <c r="BL527" s="101"/>
      <c r="BM527" s="101"/>
      <c r="BN527" s="101"/>
      <c r="BO527" s="101"/>
      <c r="BP527" s="101"/>
      <c r="BQ527" s="101"/>
      <c r="BR527" s="101"/>
      <c r="BS527" s="101"/>
      <c r="BT527" s="101"/>
      <c r="BU527" s="101"/>
    </row>
    <row r="528" ht="15.7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101"/>
      <c r="BE528" s="101"/>
      <c r="BF528" s="101"/>
      <c r="BG528" s="101"/>
      <c r="BH528" s="101"/>
      <c r="BI528" s="101"/>
      <c r="BJ528" s="101"/>
      <c r="BK528" s="101"/>
      <c r="BL528" s="101"/>
      <c r="BM528" s="101"/>
      <c r="BN528" s="101"/>
      <c r="BO528" s="101"/>
      <c r="BP528" s="101"/>
      <c r="BQ528" s="101"/>
      <c r="BR528" s="101"/>
      <c r="BS528" s="101"/>
      <c r="BT528" s="101"/>
      <c r="BU528" s="101"/>
    </row>
    <row r="529" ht="15.7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101"/>
      <c r="BE529" s="101"/>
      <c r="BF529" s="101"/>
      <c r="BG529" s="101"/>
      <c r="BH529" s="101"/>
      <c r="BI529" s="101"/>
      <c r="BJ529" s="101"/>
      <c r="BK529" s="101"/>
      <c r="BL529" s="101"/>
      <c r="BM529" s="101"/>
      <c r="BN529" s="101"/>
      <c r="BO529" s="101"/>
      <c r="BP529" s="101"/>
      <c r="BQ529" s="101"/>
      <c r="BR529" s="101"/>
      <c r="BS529" s="101"/>
      <c r="BT529" s="101"/>
      <c r="BU529" s="101"/>
    </row>
    <row r="530" ht="15.7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  <c r="BM530" s="101"/>
      <c r="BN530" s="101"/>
      <c r="BO530" s="101"/>
      <c r="BP530" s="101"/>
      <c r="BQ530" s="101"/>
      <c r="BR530" s="101"/>
      <c r="BS530" s="101"/>
      <c r="BT530" s="101"/>
      <c r="BU530" s="101"/>
    </row>
    <row r="531" ht="15.7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101"/>
      <c r="BE531" s="101"/>
      <c r="BF531" s="101"/>
      <c r="BG531" s="101"/>
      <c r="BH531" s="101"/>
      <c r="BI531" s="101"/>
      <c r="BJ531" s="101"/>
      <c r="BK531" s="101"/>
      <c r="BL531" s="101"/>
      <c r="BM531" s="101"/>
      <c r="BN531" s="101"/>
      <c r="BO531" s="101"/>
      <c r="BP531" s="101"/>
      <c r="BQ531" s="101"/>
      <c r="BR531" s="101"/>
      <c r="BS531" s="101"/>
      <c r="BT531" s="101"/>
      <c r="BU531" s="101"/>
    </row>
    <row r="532" ht="15.7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101"/>
      <c r="BE532" s="101"/>
      <c r="BF532" s="101"/>
      <c r="BG532" s="101"/>
      <c r="BH532" s="101"/>
      <c r="BI532" s="101"/>
      <c r="BJ532" s="101"/>
      <c r="BK532" s="101"/>
      <c r="BL532" s="101"/>
      <c r="BM532" s="101"/>
      <c r="BN532" s="101"/>
      <c r="BO532" s="101"/>
      <c r="BP532" s="101"/>
      <c r="BQ532" s="101"/>
      <c r="BR532" s="101"/>
      <c r="BS532" s="101"/>
      <c r="BT532" s="101"/>
      <c r="BU532" s="101"/>
    </row>
    <row r="533" ht="15.7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101"/>
      <c r="BE533" s="101"/>
      <c r="BF533" s="101"/>
      <c r="BG533" s="101"/>
      <c r="BH533" s="101"/>
      <c r="BI533" s="101"/>
      <c r="BJ533" s="101"/>
      <c r="BK533" s="101"/>
      <c r="BL533" s="101"/>
      <c r="BM533" s="101"/>
      <c r="BN533" s="101"/>
      <c r="BO533" s="101"/>
      <c r="BP533" s="101"/>
      <c r="BQ533" s="101"/>
      <c r="BR533" s="101"/>
      <c r="BS533" s="101"/>
      <c r="BT533" s="101"/>
      <c r="BU533" s="101"/>
    </row>
    <row r="534" ht="15.7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101"/>
      <c r="BE534" s="101"/>
      <c r="BF534" s="101"/>
      <c r="BG534" s="101"/>
      <c r="BH534" s="101"/>
      <c r="BI534" s="101"/>
      <c r="BJ534" s="101"/>
      <c r="BK534" s="101"/>
      <c r="BL534" s="101"/>
      <c r="BM534" s="101"/>
      <c r="BN534" s="101"/>
      <c r="BO534" s="101"/>
      <c r="BP534" s="101"/>
      <c r="BQ534" s="101"/>
      <c r="BR534" s="101"/>
      <c r="BS534" s="101"/>
      <c r="BT534" s="101"/>
      <c r="BU534" s="101"/>
    </row>
    <row r="535" ht="15.7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101"/>
      <c r="BE535" s="101"/>
      <c r="BF535" s="101"/>
      <c r="BG535" s="101"/>
      <c r="BH535" s="101"/>
      <c r="BI535" s="101"/>
      <c r="BJ535" s="101"/>
      <c r="BK535" s="101"/>
      <c r="BL535" s="101"/>
      <c r="BM535" s="101"/>
      <c r="BN535" s="101"/>
      <c r="BO535" s="101"/>
      <c r="BP535" s="101"/>
      <c r="BQ535" s="101"/>
      <c r="BR535" s="101"/>
      <c r="BS535" s="101"/>
      <c r="BT535" s="101"/>
      <c r="BU535" s="101"/>
    </row>
    <row r="536" ht="15.7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101"/>
      <c r="BE536" s="101"/>
      <c r="BF536" s="101"/>
      <c r="BG536" s="101"/>
      <c r="BH536" s="101"/>
      <c r="BI536" s="101"/>
      <c r="BJ536" s="101"/>
      <c r="BK536" s="101"/>
      <c r="BL536" s="101"/>
      <c r="BM536" s="101"/>
      <c r="BN536" s="101"/>
      <c r="BO536" s="101"/>
      <c r="BP536" s="101"/>
      <c r="BQ536" s="101"/>
      <c r="BR536" s="101"/>
      <c r="BS536" s="101"/>
      <c r="BT536" s="101"/>
      <c r="BU536" s="101"/>
    </row>
    <row r="537" ht="15.7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101"/>
      <c r="BE537" s="101"/>
      <c r="BF537" s="101"/>
      <c r="BG537" s="101"/>
      <c r="BH537" s="101"/>
      <c r="BI537" s="101"/>
      <c r="BJ537" s="101"/>
      <c r="BK537" s="101"/>
      <c r="BL537" s="101"/>
      <c r="BM537" s="101"/>
      <c r="BN537" s="101"/>
      <c r="BO537" s="101"/>
      <c r="BP537" s="101"/>
      <c r="BQ537" s="101"/>
      <c r="BR537" s="101"/>
      <c r="BS537" s="101"/>
      <c r="BT537" s="101"/>
      <c r="BU537" s="101"/>
    </row>
    <row r="538" ht="15.7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101"/>
      <c r="BE538" s="101"/>
      <c r="BF538" s="101"/>
      <c r="BG538" s="101"/>
      <c r="BH538" s="101"/>
      <c r="BI538" s="101"/>
      <c r="BJ538" s="101"/>
      <c r="BK538" s="101"/>
      <c r="BL538" s="101"/>
      <c r="BM538" s="101"/>
      <c r="BN538" s="101"/>
      <c r="BO538" s="101"/>
      <c r="BP538" s="101"/>
      <c r="BQ538" s="101"/>
      <c r="BR538" s="101"/>
      <c r="BS538" s="101"/>
      <c r="BT538" s="101"/>
      <c r="BU538" s="101"/>
    </row>
    <row r="539" ht="15.7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101"/>
      <c r="BE539" s="101"/>
      <c r="BF539" s="101"/>
      <c r="BG539" s="101"/>
      <c r="BH539" s="101"/>
      <c r="BI539" s="101"/>
      <c r="BJ539" s="101"/>
      <c r="BK539" s="101"/>
      <c r="BL539" s="101"/>
      <c r="BM539" s="101"/>
      <c r="BN539" s="101"/>
      <c r="BO539" s="101"/>
      <c r="BP539" s="101"/>
      <c r="BQ539" s="101"/>
      <c r="BR539" s="101"/>
      <c r="BS539" s="101"/>
      <c r="BT539" s="101"/>
      <c r="BU539" s="101"/>
    </row>
    <row r="540" ht="15.7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101"/>
      <c r="BE540" s="101"/>
      <c r="BF540" s="101"/>
      <c r="BG540" s="101"/>
      <c r="BH540" s="101"/>
      <c r="BI540" s="101"/>
      <c r="BJ540" s="101"/>
      <c r="BK540" s="101"/>
      <c r="BL540" s="101"/>
      <c r="BM540" s="101"/>
      <c r="BN540" s="101"/>
      <c r="BO540" s="101"/>
      <c r="BP540" s="101"/>
      <c r="BQ540" s="101"/>
      <c r="BR540" s="101"/>
      <c r="BS540" s="101"/>
      <c r="BT540" s="101"/>
      <c r="BU540" s="101"/>
    </row>
    <row r="541" ht="15.7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101"/>
      <c r="BE541" s="101"/>
      <c r="BF541" s="101"/>
      <c r="BG541" s="101"/>
      <c r="BH541" s="101"/>
      <c r="BI541" s="101"/>
      <c r="BJ541" s="101"/>
      <c r="BK541" s="101"/>
      <c r="BL541" s="101"/>
      <c r="BM541" s="101"/>
      <c r="BN541" s="101"/>
      <c r="BO541" s="101"/>
      <c r="BP541" s="101"/>
      <c r="BQ541" s="101"/>
      <c r="BR541" s="101"/>
      <c r="BS541" s="101"/>
      <c r="BT541" s="101"/>
      <c r="BU541" s="101"/>
    </row>
    <row r="542" ht="15.7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101"/>
      <c r="BE542" s="101"/>
      <c r="BF542" s="101"/>
      <c r="BG542" s="101"/>
      <c r="BH542" s="101"/>
      <c r="BI542" s="101"/>
      <c r="BJ542" s="101"/>
      <c r="BK542" s="101"/>
      <c r="BL542" s="101"/>
      <c r="BM542" s="101"/>
      <c r="BN542" s="101"/>
      <c r="BO542" s="101"/>
      <c r="BP542" s="101"/>
      <c r="BQ542" s="101"/>
      <c r="BR542" s="101"/>
      <c r="BS542" s="101"/>
      <c r="BT542" s="101"/>
      <c r="BU542" s="101"/>
    </row>
    <row r="543" ht="15.7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101"/>
      <c r="BE543" s="101"/>
      <c r="BF543" s="101"/>
      <c r="BG543" s="101"/>
      <c r="BH543" s="101"/>
      <c r="BI543" s="101"/>
      <c r="BJ543" s="101"/>
      <c r="BK543" s="101"/>
      <c r="BL543" s="101"/>
      <c r="BM543" s="101"/>
      <c r="BN543" s="101"/>
      <c r="BO543" s="101"/>
      <c r="BP543" s="101"/>
      <c r="BQ543" s="101"/>
      <c r="BR543" s="101"/>
      <c r="BS543" s="101"/>
      <c r="BT543" s="101"/>
      <c r="BU543" s="101"/>
    </row>
    <row r="544" ht="15.7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101"/>
      <c r="BE544" s="101"/>
      <c r="BF544" s="101"/>
      <c r="BG544" s="101"/>
      <c r="BH544" s="101"/>
      <c r="BI544" s="101"/>
      <c r="BJ544" s="101"/>
      <c r="BK544" s="101"/>
      <c r="BL544" s="101"/>
      <c r="BM544" s="101"/>
      <c r="BN544" s="101"/>
      <c r="BO544" s="101"/>
      <c r="BP544" s="101"/>
      <c r="BQ544" s="101"/>
      <c r="BR544" s="101"/>
      <c r="BS544" s="101"/>
      <c r="BT544" s="101"/>
      <c r="BU544" s="101"/>
    </row>
    <row r="545" ht="15.7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101"/>
      <c r="BE545" s="101"/>
      <c r="BF545" s="101"/>
      <c r="BG545" s="101"/>
      <c r="BH545" s="101"/>
      <c r="BI545" s="101"/>
      <c r="BJ545" s="101"/>
      <c r="BK545" s="101"/>
      <c r="BL545" s="101"/>
      <c r="BM545" s="101"/>
      <c r="BN545" s="101"/>
      <c r="BO545" s="101"/>
      <c r="BP545" s="101"/>
      <c r="BQ545" s="101"/>
      <c r="BR545" s="101"/>
      <c r="BS545" s="101"/>
      <c r="BT545" s="101"/>
      <c r="BU545" s="101"/>
    </row>
    <row r="546" ht="15.7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101"/>
      <c r="BE546" s="101"/>
      <c r="BF546" s="101"/>
      <c r="BG546" s="101"/>
      <c r="BH546" s="101"/>
      <c r="BI546" s="101"/>
      <c r="BJ546" s="101"/>
      <c r="BK546" s="101"/>
      <c r="BL546" s="101"/>
      <c r="BM546" s="101"/>
      <c r="BN546" s="101"/>
      <c r="BO546" s="101"/>
      <c r="BP546" s="101"/>
      <c r="BQ546" s="101"/>
      <c r="BR546" s="101"/>
      <c r="BS546" s="101"/>
      <c r="BT546" s="101"/>
      <c r="BU546" s="101"/>
    </row>
    <row r="547" ht="15.7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101"/>
      <c r="BE547" s="101"/>
      <c r="BF547" s="101"/>
      <c r="BG547" s="101"/>
      <c r="BH547" s="101"/>
      <c r="BI547" s="101"/>
      <c r="BJ547" s="101"/>
      <c r="BK547" s="101"/>
      <c r="BL547" s="101"/>
      <c r="BM547" s="101"/>
      <c r="BN547" s="101"/>
      <c r="BO547" s="101"/>
      <c r="BP547" s="101"/>
      <c r="BQ547" s="101"/>
      <c r="BR547" s="101"/>
      <c r="BS547" s="101"/>
      <c r="BT547" s="101"/>
      <c r="BU547" s="101"/>
    </row>
    <row r="548" ht="15.7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101"/>
      <c r="BE548" s="101"/>
      <c r="BF548" s="101"/>
      <c r="BG548" s="101"/>
      <c r="BH548" s="101"/>
      <c r="BI548" s="101"/>
      <c r="BJ548" s="101"/>
      <c r="BK548" s="101"/>
      <c r="BL548" s="101"/>
      <c r="BM548" s="101"/>
      <c r="BN548" s="101"/>
      <c r="BO548" s="101"/>
      <c r="BP548" s="101"/>
      <c r="BQ548" s="101"/>
      <c r="BR548" s="101"/>
      <c r="BS548" s="101"/>
      <c r="BT548" s="101"/>
      <c r="BU548" s="101"/>
    </row>
    <row r="549" ht="15.7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101"/>
      <c r="BE549" s="101"/>
      <c r="BF549" s="101"/>
      <c r="BG549" s="101"/>
      <c r="BH549" s="101"/>
      <c r="BI549" s="101"/>
      <c r="BJ549" s="101"/>
      <c r="BK549" s="101"/>
      <c r="BL549" s="101"/>
      <c r="BM549" s="101"/>
      <c r="BN549" s="101"/>
      <c r="BO549" s="101"/>
      <c r="BP549" s="101"/>
      <c r="BQ549" s="101"/>
      <c r="BR549" s="101"/>
      <c r="BS549" s="101"/>
      <c r="BT549" s="101"/>
      <c r="BU549" s="101"/>
    </row>
    <row r="550" ht="15.7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101"/>
      <c r="BE550" s="101"/>
      <c r="BF550" s="101"/>
      <c r="BG550" s="101"/>
      <c r="BH550" s="101"/>
      <c r="BI550" s="101"/>
      <c r="BJ550" s="101"/>
      <c r="BK550" s="101"/>
      <c r="BL550" s="101"/>
      <c r="BM550" s="101"/>
      <c r="BN550" s="101"/>
      <c r="BO550" s="101"/>
      <c r="BP550" s="101"/>
      <c r="BQ550" s="101"/>
      <c r="BR550" s="101"/>
      <c r="BS550" s="101"/>
      <c r="BT550" s="101"/>
      <c r="BU550" s="101"/>
    </row>
    <row r="551" ht="15.7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101"/>
      <c r="BE551" s="101"/>
      <c r="BF551" s="101"/>
      <c r="BG551" s="101"/>
      <c r="BH551" s="101"/>
      <c r="BI551" s="101"/>
      <c r="BJ551" s="101"/>
      <c r="BK551" s="101"/>
      <c r="BL551" s="101"/>
      <c r="BM551" s="101"/>
      <c r="BN551" s="101"/>
      <c r="BO551" s="101"/>
      <c r="BP551" s="101"/>
      <c r="BQ551" s="101"/>
      <c r="BR551" s="101"/>
      <c r="BS551" s="101"/>
      <c r="BT551" s="101"/>
      <c r="BU551" s="101"/>
    </row>
    <row r="552" ht="15.7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101"/>
      <c r="BE552" s="101"/>
      <c r="BF552" s="101"/>
      <c r="BG552" s="101"/>
      <c r="BH552" s="101"/>
      <c r="BI552" s="101"/>
      <c r="BJ552" s="101"/>
      <c r="BK552" s="101"/>
      <c r="BL552" s="101"/>
      <c r="BM552" s="101"/>
      <c r="BN552" s="101"/>
      <c r="BO552" s="101"/>
      <c r="BP552" s="101"/>
      <c r="BQ552" s="101"/>
      <c r="BR552" s="101"/>
      <c r="BS552" s="101"/>
      <c r="BT552" s="101"/>
      <c r="BU552" s="101"/>
    </row>
    <row r="553" ht="15.7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101"/>
      <c r="BE553" s="101"/>
      <c r="BF553" s="101"/>
      <c r="BG553" s="101"/>
      <c r="BH553" s="101"/>
      <c r="BI553" s="101"/>
      <c r="BJ553" s="101"/>
      <c r="BK553" s="101"/>
      <c r="BL553" s="101"/>
      <c r="BM553" s="101"/>
      <c r="BN553" s="101"/>
      <c r="BO553" s="101"/>
      <c r="BP553" s="101"/>
      <c r="BQ553" s="101"/>
      <c r="BR553" s="101"/>
      <c r="BS553" s="101"/>
      <c r="BT553" s="101"/>
      <c r="BU553" s="101"/>
    </row>
    <row r="554" ht="15.7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101"/>
      <c r="BE554" s="101"/>
      <c r="BF554" s="101"/>
      <c r="BG554" s="101"/>
      <c r="BH554" s="101"/>
      <c r="BI554" s="101"/>
      <c r="BJ554" s="101"/>
      <c r="BK554" s="101"/>
      <c r="BL554" s="101"/>
      <c r="BM554" s="101"/>
      <c r="BN554" s="101"/>
      <c r="BO554" s="101"/>
      <c r="BP554" s="101"/>
      <c r="BQ554" s="101"/>
      <c r="BR554" s="101"/>
      <c r="BS554" s="101"/>
      <c r="BT554" s="101"/>
      <c r="BU554" s="101"/>
    </row>
    <row r="555" ht="15.7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101"/>
      <c r="BE555" s="101"/>
      <c r="BF555" s="101"/>
      <c r="BG555" s="101"/>
      <c r="BH555" s="101"/>
      <c r="BI555" s="101"/>
      <c r="BJ555" s="101"/>
      <c r="BK555" s="101"/>
      <c r="BL555" s="101"/>
      <c r="BM555" s="101"/>
      <c r="BN555" s="101"/>
      <c r="BO555" s="101"/>
      <c r="BP555" s="101"/>
      <c r="BQ555" s="101"/>
      <c r="BR555" s="101"/>
      <c r="BS555" s="101"/>
      <c r="BT555" s="101"/>
      <c r="BU555" s="101"/>
    </row>
    <row r="556" ht="15.7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101"/>
      <c r="BE556" s="101"/>
      <c r="BF556" s="101"/>
      <c r="BG556" s="101"/>
      <c r="BH556" s="101"/>
      <c r="BI556" s="101"/>
      <c r="BJ556" s="101"/>
      <c r="BK556" s="101"/>
      <c r="BL556" s="101"/>
      <c r="BM556" s="101"/>
      <c r="BN556" s="101"/>
      <c r="BO556" s="101"/>
      <c r="BP556" s="101"/>
      <c r="BQ556" s="101"/>
      <c r="BR556" s="101"/>
      <c r="BS556" s="101"/>
      <c r="BT556" s="101"/>
      <c r="BU556" s="101"/>
    </row>
    <row r="557" ht="15.7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101"/>
      <c r="BE557" s="101"/>
      <c r="BF557" s="101"/>
      <c r="BG557" s="101"/>
      <c r="BH557" s="101"/>
      <c r="BI557" s="101"/>
      <c r="BJ557" s="101"/>
      <c r="BK557" s="101"/>
      <c r="BL557" s="101"/>
      <c r="BM557" s="101"/>
      <c r="BN557" s="101"/>
      <c r="BO557" s="101"/>
      <c r="BP557" s="101"/>
      <c r="BQ557" s="101"/>
      <c r="BR557" s="101"/>
      <c r="BS557" s="101"/>
      <c r="BT557" s="101"/>
      <c r="BU557" s="101"/>
    </row>
    <row r="558" ht="15.7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101"/>
      <c r="BE558" s="101"/>
      <c r="BF558" s="101"/>
      <c r="BG558" s="101"/>
      <c r="BH558" s="101"/>
      <c r="BI558" s="101"/>
      <c r="BJ558" s="101"/>
      <c r="BK558" s="101"/>
      <c r="BL558" s="101"/>
      <c r="BM558" s="101"/>
      <c r="BN558" s="101"/>
      <c r="BO558" s="101"/>
      <c r="BP558" s="101"/>
      <c r="BQ558" s="101"/>
      <c r="BR558" s="101"/>
      <c r="BS558" s="101"/>
      <c r="BT558" s="101"/>
      <c r="BU558" s="101"/>
    </row>
    <row r="559" ht="15.7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101"/>
      <c r="BE559" s="101"/>
      <c r="BF559" s="101"/>
      <c r="BG559" s="101"/>
      <c r="BH559" s="101"/>
      <c r="BI559" s="101"/>
      <c r="BJ559" s="101"/>
      <c r="BK559" s="101"/>
      <c r="BL559" s="101"/>
      <c r="BM559" s="101"/>
      <c r="BN559" s="101"/>
      <c r="BO559" s="101"/>
      <c r="BP559" s="101"/>
      <c r="BQ559" s="101"/>
      <c r="BR559" s="101"/>
      <c r="BS559" s="101"/>
      <c r="BT559" s="101"/>
      <c r="BU559" s="101"/>
    </row>
    <row r="560" ht="15.7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101"/>
      <c r="BE560" s="101"/>
      <c r="BF560" s="101"/>
      <c r="BG560" s="101"/>
      <c r="BH560" s="101"/>
      <c r="BI560" s="101"/>
      <c r="BJ560" s="101"/>
      <c r="BK560" s="101"/>
      <c r="BL560" s="101"/>
      <c r="BM560" s="101"/>
      <c r="BN560" s="101"/>
      <c r="BO560" s="101"/>
      <c r="BP560" s="101"/>
      <c r="BQ560" s="101"/>
      <c r="BR560" s="101"/>
      <c r="BS560" s="101"/>
      <c r="BT560" s="101"/>
      <c r="BU560" s="101"/>
    </row>
    <row r="561" ht="15.7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101"/>
      <c r="BE561" s="101"/>
      <c r="BF561" s="101"/>
      <c r="BG561" s="101"/>
      <c r="BH561" s="101"/>
      <c r="BI561" s="101"/>
      <c r="BJ561" s="101"/>
      <c r="BK561" s="101"/>
      <c r="BL561" s="101"/>
      <c r="BM561" s="101"/>
      <c r="BN561" s="101"/>
      <c r="BO561" s="101"/>
      <c r="BP561" s="101"/>
      <c r="BQ561" s="101"/>
      <c r="BR561" s="101"/>
      <c r="BS561" s="101"/>
      <c r="BT561" s="101"/>
      <c r="BU561" s="101"/>
    </row>
    <row r="562" ht="15.7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101"/>
      <c r="BE562" s="101"/>
      <c r="BF562" s="101"/>
      <c r="BG562" s="101"/>
      <c r="BH562" s="101"/>
      <c r="BI562" s="101"/>
      <c r="BJ562" s="101"/>
      <c r="BK562" s="101"/>
      <c r="BL562" s="101"/>
      <c r="BM562" s="101"/>
      <c r="BN562" s="101"/>
      <c r="BO562" s="101"/>
      <c r="BP562" s="101"/>
      <c r="BQ562" s="101"/>
      <c r="BR562" s="101"/>
      <c r="BS562" s="101"/>
      <c r="BT562" s="101"/>
      <c r="BU562" s="101"/>
    </row>
    <row r="563" ht="15.7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101"/>
      <c r="BE563" s="101"/>
      <c r="BF563" s="101"/>
      <c r="BG563" s="101"/>
      <c r="BH563" s="101"/>
      <c r="BI563" s="101"/>
      <c r="BJ563" s="101"/>
      <c r="BK563" s="101"/>
      <c r="BL563" s="101"/>
      <c r="BM563" s="101"/>
      <c r="BN563" s="101"/>
      <c r="BO563" s="101"/>
      <c r="BP563" s="101"/>
      <c r="BQ563" s="101"/>
      <c r="BR563" s="101"/>
      <c r="BS563" s="101"/>
      <c r="BT563" s="101"/>
      <c r="BU563" s="101"/>
    </row>
    <row r="564" ht="15.7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</row>
    <row r="565" ht="15.7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  <c r="BP565" s="101"/>
      <c r="BQ565" s="101"/>
      <c r="BR565" s="101"/>
      <c r="BS565" s="101"/>
      <c r="BT565" s="101"/>
      <c r="BU565" s="101"/>
    </row>
    <row r="566" ht="15.7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101"/>
      <c r="BE566" s="101"/>
      <c r="BF566" s="101"/>
      <c r="BG566" s="101"/>
      <c r="BH566" s="101"/>
      <c r="BI566" s="101"/>
      <c r="BJ566" s="101"/>
      <c r="BK566" s="101"/>
      <c r="BL566" s="101"/>
      <c r="BM566" s="101"/>
      <c r="BN566" s="101"/>
      <c r="BO566" s="101"/>
      <c r="BP566" s="101"/>
      <c r="BQ566" s="101"/>
      <c r="BR566" s="101"/>
      <c r="BS566" s="101"/>
      <c r="BT566" s="101"/>
      <c r="BU566" s="101"/>
    </row>
    <row r="567" ht="15.7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101"/>
      <c r="BE567" s="101"/>
      <c r="BF567" s="101"/>
      <c r="BG567" s="101"/>
      <c r="BH567" s="101"/>
      <c r="BI567" s="101"/>
      <c r="BJ567" s="101"/>
      <c r="BK567" s="101"/>
      <c r="BL567" s="101"/>
      <c r="BM567" s="101"/>
      <c r="BN567" s="101"/>
      <c r="BO567" s="101"/>
      <c r="BP567" s="101"/>
      <c r="BQ567" s="101"/>
      <c r="BR567" s="101"/>
      <c r="BS567" s="101"/>
      <c r="BT567" s="101"/>
      <c r="BU567" s="101"/>
    </row>
    <row r="568" ht="15.7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  <c r="BE568" s="101"/>
      <c r="BF568" s="101"/>
      <c r="BG568" s="101"/>
      <c r="BH568" s="101"/>
      <c r="BI568" s="101"/>
      <c r="BJ568" s="101"/>
      <c r="BK568" s="101"/>
      <c r="BL568" s="101"/>
      <c r="BM568" s="101"/>
      <c r="BN568" s="101"/>
      <c r="BO568" s="101"/>
      <c r="BP568" s="101"/>
      <c r="BQ568" s="101"/>
      <c r="BR568" s="101"/>
      <c r="BS568" s="101"/>
      <c r="BT568" s="101"/>
      <c r="BU568" s="101"/>
    </row>
    <row r="569" ht="15.7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101"/>
      <c r="BE569" s="101"/>
      <c r="BF569" s="101"/>
      <c r="BG569" s="101"/>
      <c r="BH569" s="101"/>
      <c r="BI569" s="101"/>
      <c r="BJ569" s="101"/>
      <c r="BK569" s="101"/>
      <c r="BL569" s="101"/>
      <c r="BM569" s="101"/>
      <c r="BN569" s="101"/>
      <c r="BO569" s="101"/>
      <c r="BP569" s="101"/>
      <c r="BQ569" s="101"/>
      <c r="BR569" s="101"/>
      <c r="BS569" s="101"/>
      <c r="BT569" s="101"/>
      <c r="BU569" s="101"/>
    </row>
    <row r="570" ht="15.7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101"/>
      <c r="BE570" s="101"/>
      <c r="BF570" s="101"/>
      <c r="BG570" s="101"/>
      <c r="BH570" s="101"/>
      <c r="BI570" s="101"/>
      <c r="BJ570" s="101"/>
      <c r="BK570" s="101"/>
      <c r="BL570" s="101"/>
      <c r="BM570" s="101"/>
      <c r="BN570" s="101"/>
      <c r="BO570" s="101"/>
      <c r="BP570" s="101"/>
      <c r="BQ570" s="101"/>
      <c r="BR570" s="101"/>
      <c r="BS570" s="101"/>
      <c r="BT570" s="101"/>
      <c r="BU570" s="101"/>
    </row>
    <row r="571" ht="15.7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  <c r="BE571" s="101"/>
      <c r="BF571" s="101"/>
      <c r="BG571" s="101"/>
      <c r="BH571" s="101"/>
      <c r="BI571" s="101"/>
      <c r="BJ571" s="101"/>
      <c r="BK571" s="101"/>
      <c r="BL571" s="101"/>
      <c r="BM571" s="101"/>
      <c r="BN571" s="101"/>
      <c r="BO571" s="101"/>
      <c r="BP571" s="101"/>
      <c r="BQ571" s="101"/>
      <c r="BR571" s="101"/>
      <c r="BS571" s="101"/>
      <c r="BT571" s="101"/>
      <c r="BU571" s="101"/>
    </row>
    <row r="572" ht="15.7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</row>
    <row r="573" ht="15.7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</row>
    <row r="574" ht="15.7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  <c r="BE574" s="101"/>
      <c r="BF574" s="101"/>
      <c r="BG574" s="101"/>
      <c r="BH574" s="101"/>
      <c r="BI574" s="101"/>
      <c r="BJ574" s="101"/>
      <c r="BK574" s="101"/>
      <c r="BL574" s="101"/>
      <c r="BM574" s="101"/>
      <c r="BN574" s="101"/>
      <c r="BO574" s="101"/>
      <c r="BP574" s="101"/>
      <c r="BQ574" s="101"/>
      <c r="BR574" s="101"/>
      <c r="BS574" s="101"/>
      <c r="BT574" s="101"/>
      <c r="BU574" s="101"/>
    </row>
    <row r="575" ht="15.7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</row>
    <row r="576" ht="15.7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</row>
    <row r="577" ht="15.7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  <c r="BM577" s="101"/>
      <c r="BN577" s="101"/>
      <c r="BO577" s="101"/>
      <c r="BP577" s="101"/>
      <c r="BQ577" s="101"/>
      <c r="BR577" s="101"/>
      <c r="BS577" s="101"/>
      <c r="BT577" s="101"/>
      <c r="BU577" s="101"/>
    </row>
    <row r="578" ht="15.7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  <c r="BM578" s="101"/>
      <c r="BN578" s="101"/>
      <c r="BO578" s="101"/>
      <c r="BP578" s="101"/>
      <c r="BQ578" s="101"/>
      <c r="BR578" s="101"/>
      <c r="BS578" s="101"/>
      <c r="BT578" s="101"/>
      <c r="BU578" s="101"/>
    </row>
    <row r="579" ht="15.7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  <c r="BE579" s="101"/>
      <c r="BF579" s="101"/>
      <c r="BG579" s="101"/>
      <c r="BH579" s="101"/>
      <c r="BI579" s="101"/>
      <c r="BJ579" s="101"/>
      <c r="BK579" s="101"/>
      <c r="BL579" s="101"/>
      <c r="BM579" s="101"/>
      <c r="BN579" s="101"/>
      <c r="BO579" s="101"/>
      <c r="BP579" s="101"/>
      <c r="BQ579" s="101"/>
      <c r="BR579" s="101"/>
      <c r="BS579" s="101"/>
      <c r="BT579" s="101"/>
      <c r="BU579" s="101"/>
    </row>
    <row r="580" ht="15.7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101"/>
      <c r="BE580" s="101"/>
      <c r="BF580" s="101"/>
      <c r="BG580" s="101"/>
      <c r="BH580" s="101"/>
      <c r="BI580" s="101"/>
      <c r="BJ580" s="101"/>
      <c r="BK580" s="101"/>
      <c r="BL580" s="101"/>
      <c r="BM580" s="101"/>
      <c r="BN580" s="101"/>
      <c r="BO580" s="101"/>
      <c r="BP580" s="101"/>
      <c r="BQ580" s="101"/>
      <c r="BR580" s="101"/>
      <c r="BS580" s="101"/>
      <c r="BT580" s="101"/>
      <c r="BU580" s="101"/>
    </row>
    <row r="581" ht="15.7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101"/>
      <c r="BE581" s="101"/>
      <c r="BF581" s="101"/>
      <c r="BG581" s="101"/>
      <c r="BH581" s="101"/>
      <c r="BI581" s="101"/>
      <c r="BJ581" s="101"/>
      <c r="BK581" s="101"/>
      <c r="BL581" s="101"/>
      <c r="BM581" s="101"/>
      <c r="BN581" s="101"/>
      <c r="BO581" s="101"/>
      <c r="BP581" s="101"/>
      <c r="BQ581" s="101"/>
      <c r="BR581" s="101"/>
      <c r="BS581" s="101"/>
      <c r="BT581" s="101"/>
      <c r="BU581" s="101"/>
    </row>
    <row r="582" ht="15.7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101"/>
      <c r="BE582" s="101"/>
      <c r="BF582" s="101"/>
      <c r="BG582" s="101"/>
      <c r="BH582" s="101"/>
      <c r="BI582" s="101"/>
      <c r="BJ582" s="101"/>
      <c r="BK582" s="101"/>
      <c r="BL582" s="101"/>
      <c r="BM582" s="101"/>
      <c r="BN582" s="101"/>
      <c r="BO582" s="101"/>
      <c r="BP582" s="101"/>
      <c r="BQ582" s="101"/>
      <c r="BR582" s="101"/>
      <c r="BS582" s="101"/>
      <c r="BT582" s="101"/>
      <c r="BU582" s="101"/>
    </row>
    <row r="583" ht="15.7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101"/>
      <c r="BE583" s="101"/>
      <c r="BF583" s="101"/>
      <c r="BG583" s="101"/>
      <c r="BH583" s="101"/>
      <c r="BI583" s="101"/>
      <c r="BJ583" s="101"/>
      <c r="BK583" s="101"/>
      <c r="BL583" s="101"/>
      <c r="BM583" s="101"/>
      <c r="BN583" s="101"/>
      <c r="BO583" s="101"/>
      <c r="BP583" s="101"/>
      <c r="BQ583" s="101"/>
      <c r="BR583" s="101"/>
      <c r="BS583" s="101"/>
      <c r="BT583" s="101"/>
      <c r="BU583" s="101"/>
    </row>
    <row r="584" ht="15.7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101"/>
      <c r="BE584" s="101"/>
      <c r="BF584" s="101"/>
      <c r="BG584" s="101"/>
      <c r="BH584" s="101"/>
      <c r="BI584" s="101"/>
      <c r="BJ584" s="101"/>
      <c r="BK584" s="101"/>
      <c r="BL584" s="101"/>
      <c r="BM584" s="101"/>
      <c r="BN584" s="101"/>
      <c r="BO584" s="101"/>
      <c r="BP584" s="101"/>
      <c r="BQ584" s="101"/>
      <c r="BR584" s="101"/>
      <c r="BS584" s="101"/>
      <c r="BT584" s="101"/>
      <c r="BU584" s="101"/>
    </row>
    <row r="585" ht="15.7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101"/>
      <c r="BE585" s="101"/>
      <c r="BF585" s="101"/>
      <c r="BG585" s="101"/>
      <c r="BH585" s="101"/>
      <c r="BI585" s="101"/>
      <c r="BJ585" s="101"/>
      <c r="BK585" s="101"/>
      <c r="BL585" s="101"/>
      <c r="BM585" s="101"/>
      <c r="BN585" s="101"/>
      <c r="BO585" s="101"/>
      <c r="BP585" s="101"/>
      <c r="BQ585" s="101"/>
      <c r="BR585" s="101"/>
      <c r="BS585" s="101"/>
      <c r="BT585" s="101"/>
      <c r="BU585" s="101"/>
    </row>
    <row r="586" ht="15.7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101"/>
      <c r="BE586" s="101"/>
      <c r="BF586" s="101"/>
      <c r="BG586" s="101"/>
      <c r="BH586" s="101"/>
      <c r="BI586" s="101"/>
      <c r="BJ586" s="101"/>
      <c r="BK586" s="101"/>
      <c r="BL586" s="101"/>
      <c r="BM586" s="101"/>
      <c r="BN586" s="101"/>
      <c r="BO586" s="101"/>
      <c r="BP586" s="101"/>
      <c r="BQ586" s="101"/>
      <c r="BR586" s="101"/>
      <c r="BS586" s="101"/>
      <c r="BT586" s="101"/>
      <c r="BU586" s="101"/>
    </row>
    <row r="587" ht="15.7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101"/>
      <c r="BE587" s="101"/>
      <c r="BF587" s="101"/>
      <c r="BG587" s="101"/>
      <c r="BH587" s="101"/>
      <c r="BI587" s="101"/>
      <c r="BJ587" s="101"/>
      <c r="BK587" s="101"/>
      <c r="BL587" s="101"/>
      <c r="BM587" s="101"/>
      <c r="BN587" s="101"/>
      <c r="BO587" s="101"/>
      <c r="BP587" s="101"/>
      <c r="BQ587" s="101"/>
      <c r="BR587" s="101"/>
      <c r="BS587" s="101"/>
      <c r="BT587" s="101"/>
      <c r="BU587" s="101"/>
    </row>
    <row r="588" ht="15.7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101"/>
      <c r="BE588" s="101"/>
      <c r="BF588" s="101"/>
      <c r="BG588" s="101"/>
      <c r="BH588" s="101"/>
      <c r="BI588" s="101"/>
      <c r="BJ588" s="101"/>
      <c r="BK588" s="101"/>
      <c r="BL588" s="101"/>
      <c r="BM588" s="101"/>
      <c r="BN588" s="101"/>
      <c r="BO588" s="101"/>
      <c r="BP588" s="101"/>
      <c r="BQ588" s="101"/>
      <c r="BR588" s="101"/>
      <c r="BS588" s="101"/>
      <c r="BT588" s="101"/>
      <c r="BU588" s="101"/>
    </row>
    <row r="589" ht="15.7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</row>
    <row r="590" ht="15.7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101"/>
      <c r="BE590" s="101"/>
      <c r="BF590" s="101"/>
      <c r="BG590" s="101"/>
      <c r="BH590" s="101"/>
      <c r="BI590" s="101"/>
      <c r="BJ590" s="101"/>
      <c r="BK590" s="101"/>
      <c r="BL590" s="101"/>
      <c r="BM590" s="101"/>
      <c r="BN590" s="101"/>
      <c r="BO590" s="101"/>
      <c r="BP590" s="101"/>
      <c r="BQ590" s="101"/>
      <c r="BR590" s="101"/>
      <c r="BS590" s="101"/>
      <c r="BT590" s="101"/>
      <c r="BU590" s="101"/>
    </row>
    <row r="591" ht="15.7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101"/>
      <c r="BE591" s="101"/>
      <c r="BF591" s="101"/>
      <c r="BG591" s="101"/>
      <c r="BH591" s="101"/>
      <c r="BI591" s="101"/>
      <c r="BJ591" s="101"/>
      <c r="BK591" s="101"/>
      <c r="BL591" s="101"/>
      <c r="BM591" s="101"/>
      <c r="BN591" s="101"/>
      <c r="BO591" s="101"/>
      <c r="BP591" s="101"/>
      <c r="BQ591" s="101"/>
      <c r="BR591" s="101"/>
      <c r="BS591" s="101"/>
      <c r="BT591" s="101"/>
      <c r="BU591" s="101"/>
    </row>
    <row r="592" ht="15.7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101"/>
      <c r="BE592" s="101"/>
      <c r="BF592" s="101"/>
      <c r="BG592" s="101"/>
      <c r="BH592" s="101"/>
      <c r="BI592" s="101"/>
      <c r="BJ592" s="101"/>
      <c r="BK592" s="101"/>
      <c r="BL592" s="101"/>
      <c r="BM592" s="101"/>
      <c r="BN592" s="101"/>
      <c r="BO592" s="101"/>
      <c r="BP592" s="101"/>
      <c r="BQ592" s="101"/>
      <c r="BR592" s="101"/>
      <c r="BS592" s="101"/>
      <c r="BT592" s="101"/>
      <c r="BU592" s="101"/>
    </row>
    <row r="593" ht="15.7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101"/>
      <c r="BE593" s="101"/>
      <c r="BF593" s="101"/>
      <c r="BG593" s="101"/>
      <c r="BH593" s="101"/>
      <c r="BI593" s="101"/>
      <c r="BJ593" s="101"/>
      <c r="BK593" s="101"/>
      <c r="BL593" s="101"/>
      <c r="BM593" s="101"/>
      <c r="BN593" s="101"/>
      <c r="BO593" s="101"/>
      <c r="BP593" s="101"/>
      <c r="BQ593" s="101"/>
      <c r="BR593" s="101"/>
      <c r="BS593" s="101"/>
      <c r="BT593" s="101"/>
      <c r="BU593" s="101"/>
    </row>
    <row r="594" ht="15.7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101"/>
      <c r="BE594" s="101"/>
      <c r="BF594" s="101"/>
      <c r="BG594" s="101"/>
      <c r="BH594" s="101"/>
      <c r="BI594" s="101"/>
      <c r="BJ594" s="101"/>
      <c r="BK594" s="101"/>
      <c r="BL594" s="101"/>
      <c r="BM594" s="101"/>
      <c r="BN594" s="101"/>
      <c r="BO594" s="101"/>
      <c r="BP594" s="101"/>
      <c r="BQ594" s="101"/>
      <c r="BR594" s="101"/>
      <c r="BS594" s="101"/>
      <c r="BT594" s="101"/>
      <c r="BU594" s="101"/>
    </row>
    <row r="595" ht="15.7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101"/>
      <c r="BE595" s="101"/>
      <c r="BF595" s="101"/>
      <c r="BG595" s="101"/>
      <c r="BH595" s="101"/>
      <c r="BI595" s="101"/>
      <c r="BJ595" s="101"/>
      <c r="BK595" s="101"/>
      <c r="BL595" s="101"/>
      <c r="BM595" s="101"/>
      <c r="BN595" s="101"/>
      <c r="BO595" s="101"/>
      <c r="BP595" s="101"/>
      <c r="BQ595" s="101"/>
      <c r="BR595" s="101"/>
      <c r="BS595" s="101"/>
      <c r="BT595" s="101"/>
      <c r="BU595" s="101"/>
    </row>
    <row r="596" ht="15.7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101"/>
      <c r="BE596" s="101"/>
      <c r="BF596" s="101"/>
      <c r="BG596" s="101"/>
      <c r="BH596" s="101"/>
      <c r="BI596" s="101"/>
      <c r="BJ596" s="101"/>
      <c r="BK596" s="101"/>
      <c r="BL596" s="101"/>
      <c r="BM596" s="101"/>
      <c r="BN596" s="101"/>
      <c r="BO596" s="101"/>
      <c r="BP596" s="101"/>
      <c r="BQ596" s="101"/>
      <c r="BR596" s="101"/>
      <c r="BS596" s="101"/>
      <c r="BT596" s="101"/>
      <c r="BU596" s="101"/>
    </row>
    <row r="597" ht="15.7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101"/>
      <c r="BE597" s="101"/>
      <c r="BF597" s="101"/>
      <c r="BG597" s="101"/>
      <c r="BH597" s="101"/>
      <c r="BI597" s="101"/>
      <c r="BJ597" s="101"/>
      <c r="BK597" s="101"/>
      <c r="BL597" s="101"/>
      <c r="BM597" s="101"/>
      <c r="BN597" s="101"/>
      <c r="BO597" s="101"/>
      <c r="BP597" s="101"/>
      <c r="BQ597" s="101"/>
      <c r="BR597" s="101"/>
      <c r="BS597" s="101"/>
      <c r="BT597" s="101"/>
      <c r="BU597" s="101"/>
    </row>
    <row r="598" ht="15.7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101"/>
      <c r="BE598" s="101"/>
      <c r="BF598" s="101"/>
      <c r="BG598" s="101"/>
      <c r="BH598" s="101"/>
      <c r="BI598" s="101"/>
      <c r="BJ598" s="101"/>
      <c r="BK598" s="101"/>
      <c r="BL598" s="101"/>
      <c r="BM598" s="101"/>
      <c r="BN598" s="101"/>
      <c r="BO598" s="101"/>
      <c r="BP598" s="101"/>
      <c r="BQ598" s="101"/>
      <c r="BR598" s="101"/>
      <c r="BS598" s="101"/>
      <c r="BT598" s="101"/>
      <c r="BU598" s="101"/>
    </row>
    <row r="599" ht="15.7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101"/>
      <c r="BE599" s="101"/>
      <c r="BF599" s="101"/>
      <c r="BG599" s="101"/>
      <c r="BH599" s="101"/>
      <c r="BI599" s="101"/>
      <c r="BJ599" s="101"/>
      <c r="BK599" s="101"/>
      <c r="BL599" s="101"/>
      <c r="BM599" s="101"/>
      <c r="BN599" s="101"/>
      <c r="BO599" s="101"/>
      <c r="BP599" s="101"/>
      <c r="BQ599" s="101"/>
      <c r="BR599" s="101"/>
      <c r="BS599" s="101"/>
      <c r="BT599" s="101"/>
      <c r="BU599" s="101"/>
    </row>
    <row r="600" ht="15.7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101"/>
      <c r="BE600" s="101"/>
      <c r="BF600" s="101"/>
      <c r="BG600" s="101"/>
      <c r="BH600" s="101"/>
      <c r="BI600" s="101"/>
      <c r="BJ600" s="101"/>
      <c r="BK600" s="101"/>
      <c r="BL600" s="101"/>
      <c r="BM600" s="101"/>
      <c r="BN600" s="101"/>
      <c r="BO600" s="101"/>
      <c r="BP600" s="101"/>
      <c r="BQ600" s="101"/>
      <c r="BR600" s="101"/>
      <c r="BS600" s="101"/>
      <c r="BT600" s="101"/>
      <c r="BU600" s="101"/>
    </row>
    <row r="601" ht="15.7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101"/>
      <c r="BE601" s="101"/>
      <c r="BF601" s="101"/>
      <c r="BG601" s="101"/>
      <c r="BH601" s="101"/>
      <c r="BI601" s="101"/>
      <c r="BJ601" s="101"/>
      <c r="BK601" s="101"/>
      <c r="BL601" s="101"/>
      <c r="BM601" s="101"/>
      <c r="BN601" s="101"/>
      <c r="BO601" s="101"/>
      <c r="BP601" s="101"/>
      <c r="BQ601" s="101"/>
      <c r="BR601" s="101"/>
      <c r="BS601" s="101"/>
      <c r="BT601" s="101"/>
      <c r="BU601" s="101"/>
    </row>
    <row r="602" ht="15.7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101"/>
      <c r="BE602" s="101"/>
      <c r="BF602" s="101"/>
      <c r="BG602" s="101"/>
      <c r="BH602" s="101"/>
      <c r="BI602" s="101"/>
      <c r="BJ602" s="101"/>
      <c r="BK602" s="101"/>
      <c r="BL602" s="101"/>
      <c r="BM602" s="101"/>
      <c r="BN602" s="101"/>
      <c r="BO602" s="101"/>
      <c r="BP602" s="101"/>
      <c r="BQ602" s="101"/>
      <c r="BR602" s="101"/>
      <c r="BS602" s="101"/>
      <c r="BT602" s="101"/>
      <c r="BU602" s="101"/>
    </row>
    <row r="603" ht="15.7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101"/>
      <c r="BE603" s="101"/>
      <c r="BF603" s="101"/>
      <c r="BG603" s="101"/>
      <c r="BH603" s="101"/>
      <c r="BI603" s="101"/>
      <c r="BJ603" s="101"/>
      <c r="BK603" s="101"/>
      <c r="BL603" s="101"/>
      <c r="BM603" s="101"/>
      <c r="BN603" s="101"/>
      <c r="BO603" s="101"/>
      <c r="BP603" s="101"/>
      <c r="BQ603" s="101"/>
      <c r="BR603" s="101"/>
      <c r="BS603" s="101"/>
      <c r="BT603" s="101"/>
      <c r="BU603" s="101"/>
    </row>
    <row r="604" ht="15.7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101"/>
      <c r="BE604" s="101"/>
      <c r="BF604" s="101"/>
      <c r="BG604" s="101"/>
      <c r="BH604" s="101"/>
      <c r="BI604" s="101"/>
      <c r="BJ604" s="101"/>
      <c r="BK604" s="101"/>
      <c r="BL604" s="101"/>
      <c r="BM604" s="101"/>
      <c r="BN604" s="101"/>
      <c r="BO604" s="101"/>
      <c r="BP604" s="101"/>
      <c r="BQ604" s="101"/>
      <c r="BR604" s="101"/>
      <c r="BS604" s="101"/>
      <c r="BT604" s="101"/>
      <c r="BU604" s="101"/>
    </row>
    <row r="605" ht="15.7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101"/>
      <c r="BE605" s="101"/>
      <c r="BF605" s="101"/>
      <c r="BG605" s="101"/>
      <c r="BH605" s="101"/>
      <c r="BI605" s="101"/>
      <c r="BJ605" s="101"/>
      <c r="BK605" s="101"/>
      <c r="BL605" s="101"/>
      <c r="BM605" s="101"/>
      <c r="BN605" s="101"/>
      <c r="BO605" s="101"/>
      <c r="BP605" s="101"/>
      <c r="BQ605" s="101"/>
      <c r="BR605" s="101"/>
      <c r="BS605" s="101"/>
      <c r="BT605" s="101"/>
      <c r="BU605" s="101"/>
    </row>
    <row r="606" ht="15.7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  <c r="BB606" s="101"/>
      <c r="BC606" s="101"/>
      <c r="BD606" s="101"/>
      <c r="BE606" s="101"/>
      <c r="BF606" s="101"/>
      <c r="BG606" s="101"/>
      <c r="BH606" s="101"/>
      <c r="BI606" s="101"/>
      <c r="BJ606" s="101"/>
      <c r="BK606" s="101"/>
      <c r="BL606" s="101"/>
      <c r="BM606" s="101"/>
      <c r="BN606" s="101"/>
      <c r="BO606" s="101"/>
      <c r="BP606" s="101"/>
      <c r="BQ606" s="101"/>
      <c r="BR606" s="101"/>
      <c r="BS606" s="101"/>
      <c r="BT606" s="101"/>
      <c r="BU606" s="101"/>
    </row>
    <row r="607" ht="15.7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/>
      <c r="BC607" s="101"/>
      <c r="BD607" s="101"/>
      <c r="BE607" s="101"/>
      <c r="BF607" s="101"/>
      <c r="BG607" s="101"/>
      <c r="BH607" s="101"/>
      <c r="BI607" s="101"/>
      <c r="BJ607" s="101"/>
      <c r="BK607" s="101"/>
      <c r="BL607" s="101"/>
      <c r="BM607" s="101"/>
      <c r="BN607" s="101"/>
      <c r="BO607" s="101"/>
      <c r="BP607" s="101"/>
      <c r="BQ607" s="101"/>
      <c r="BR607" s="101"/>
      <c r="BS607" s="101"/>
      <c r="BT607" s="101"/>
      <c r="BU607" s="101"/>
    </row>
    <row r="608" ht="15.7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101"/>
      <c r="BE608" s="101"/>
      <c r="BF608" s="101"/>
      <c r="BG608" s="101"/>
      <c r="BH608" s="101"/>
      <c r="BI608" s="101"/>
      <c r="BJ608" s="101"/>
      <c r="BK608" s="101"/>
      <c r="BL608" s="101"/>
      <c r="BM608" s="101"/>
      <c r="BN608" s="101"/>
      <c r="BO608" s="101"/>
      <c r="BP608" s="101"/>
      <c r="BQ608" s="101"/>
      <c r="BR608" s="101"/>
      <c r="BS608" s="101"/>
      <c r="BT608" s="101"/>
      <c r="BU608" s="101"/>
    </row>
    <row r="609" ht="15.7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101"/>
      <c r="BE609" s="101"/>
      <c r="BF609" s="101"/>
      <c r="BG609" s="101"/>
      <c r="BH609" s="101"/>
      <c r="BI609" s="101"/>
      <c r="BJ609" s="101"/>
      <c r="BK609" s="101"/>
      <c r="BL609" s="101"/>
      <c r="BM609" s="101"/>
      <c r="BN609" s="101"/>
      <c r="BO609" s="101"/>
      <c r="BP609" s="101"/>
      <c r="BQ609" s="101"/>
      <c r="BR609" s="101"/>
      <c r="BS609" s="101"/>
      <c r="BT609" s="101"/>
      <c r="BU609" s="101"/>
    </row>
    <row r="610" ht="15.7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  <c r="BB610" s="101"/>
      <c r="BC610" s="101"/>
      <c r="BD610" s="101"/>
      <c r="BE610" s="101"/>
      <c r="BF610" s="101"/>
      <c r="BG610" s="101"/>
      <c r="BH610" s="101"/>
      <c r="BI610" s="101"/>
      <c r="BJ610" s="101"/>
      <c r="BK610" s="101"/>
      <c r="BL610" s="101"/>
      <c r="BM610" s="101"/>
      <c r="BN610" s="101"/>
      <c r="BO610" s="101"/>
      <c r="BP610" s="101"/>
      <c r="BQ610" s="101"/>
      <c r="BR610" s="101"/>
      <c r="BS610" s="101"/>
      <c r="BT610" s="101"/>
      <c r="BU610" s="101"/>
    </row>
    <row r="611" ht="15.7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/>
      <c r="BC611" s="101"/>
      <c r="BD611" s="101"/>
      <c r="BE611" s="101"/>
      <c r="BF611" s="101"/>
      <c r="BG611" s="101"/>
      <c r="BH611" s="101"/>
      <c r="BI611" s="101"/>
      <c r="BJ611" s="101"/>
      <c r="BK611" s="101"/>
      <c r="BL611" s="101"/>
      <c r="BM611" s="101"/>
      <c r="BN611" s="101"/>
      <c r="BO611" s="101"/>
      <c r="BP611" s="101"/>
      <c r="BQ611" s="101"/>
      <c r="BR611" s="101"/>
      <c r="BS611" s="101"/>
      <c r="BT611" s="101"/>
      <c r="BU611" s="101"/>
    </row>
    <row r="612" ht="15.7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  <c r="BB612" s="101"/>
      <c r="BC612" s="101"/>
      <c r="BD612" s="101"/>
      <c r="BE612" s="101"/>
      <c r="BF612" s="101"/>
      <c r="BG612" s="101"/>
      <c r="BH612" s="101"/>
      <c r="BI612" s="101"/>
      <c r="BJ612" s="101"/>
      <c r="BK612" s="101"/>
      <c r="BL612" s="101"/>
      <c r="BM612" s="101"/>
      <c r="BN612" s="101"/>
      <c r="BO612" s="101"/>
      <c r="BP612" s="101"/>
      <c r="BQ612" s="101"/>
      <c r="BR612" s="101"/>
      <c r="BS612" s="101"/>
      <c r="BT612" s="101"/>
      <c r="BU612" s="101"/>
    </row>
    <row r="613" ht="15.7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101"/>
      <c r="BE613" s="101"/>
      <c r="BF613" s="101"/>
      <c r="BG613" s="101"/>
      <c r="BH613" s="101"/>
      <c r="BI613" s="101"/>
      <c r="BJ613" s="101"/>
      <c r="BK613" s="101"/>
      <c r="BL613" s="101"/>
      <c r="BM613" s="101"/>
      <c r="BN613" s="101"/>
      <c r="BO613" s="101"/>
      <c r="BP613" s="101"/>
      <c r="BQ613" s="101"/>
      <c r="BR613" s="101"/>
      <c r="BS613" s="101"/>
      <c r="BT613" s="101"/>
      <c r="BU613" s="101"/>
    </row>
    <row r="614" ht="15.7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101"/>
      <c r="BE614" s="101"/>
      <c r="BF614" s="101"/>
      <c r="BG614" s="101"/>
      <c r="BH614" s="101"/>
      <c r="BI614" s="101"/>
      <c r="BJ614" s="101"/>
      <c r="BK614" s="101"/>
      <c r="BL614" s="101"/>
      <c r="BM614" s="101"/>
      <c r="BN614" s="101"/>
      <c r="BO614" s="101"/>
      <c r="BP614" s="101"/>
      <c r="BQ614" s="101"/>
      <c r="BR614" s="101"/>
      <c r="BS614" s="101"/>
      <c r="BT614" s="101"/>
      <c r="BU614" s="101"/>
    </row>
    <row r="615" ht="15.7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  <c r="BB615" s="101"/>
      <c r="BC615" s="101"/>
      <c r="BD615" s="101"/>
      <c r="BE615" s="101"/>
      <c r="BF615" s="101"/>
      <c r="BG615" s="101"/>
      <c r="BH615" s="101"/>
      <c r="BI615" s="101"/>
      <c r="BJ615" s="101"/>
      <c r="BK615" s="101"/>
      <c r="BL615" s="101"/>
      <c r="BM615" s="101"/>
      <c r="BN615" s="101"/>
      <c r="BO615" s="101"/>
      <c r="BP615" s="101"/>
      <c r="BQ615" s="101"/>
      <c r="BR615" s="101"/>
      <c r="BS615" s="101"/>
      <c r="BT615" s="101"/>
      <c r="BU615" s="101"/>
    </row>
    <row r="616" ht="15.7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  <c r="BB616" s="101"/>
      <c r="BC616" s="101"/>
      <c r="BD616" s="101"/>
      <c r="BE616" s="101"/>
      <c r="BF616" s="101"/>
      <c r="BG616" s="101"/>
      <c r="BH616" s="101"/>
      <c r="BI616" s="101"/>
      <c r="BJ616" s="101"/>
      <c r="BK616" s="101"/>
      <c r="BL616" s="101"/>
      <c r="BM616" s="101"/>
      <c r="BN616" s="101"/>
      <c r="BO616" s="101"/>
      <c r="BP616" s="101"/>
      <c r="BQ616" s="101"/>
      <c r="BR616" s="101"/>
      <c r="BS616" s="101"/>
      <c r="BT616" s="101"/>
      <c r="BU616" s="101"/>
    </row>
    <row r="617" ht="15.7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101"/>
      <c r="BE617" s="101"/>
      <c r="BF617" s="101"/>
      <c r="BG617" s="101"/>
      <c r="BH617" s="101"/>
      <c r="BI617" s="101"/>
      <c r="BJ617" s="101"/>
      <c r="BK617" s="101"/>
      <c r="BL617" s="101"/>
      <c r="BM617" s="101"/>
      <c r="BN617" s="101"/>
      <c r="BO617" s="101"/>
      <c r="BP617" s="101"/>
      <c r="BQ617" s="101"/>
      <c r="BR617" s="101"/>
      <c r="BS617" s="101"/>
      <c r="BT617" s="101"/>
      <c r="BU617" s="101"/>
    </row>
    <row r="618" ht="15.7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  <c r="BB618" s="101"/>
      <c r="BC618" s="101"/>
      <c r="BD618" s="101"/>
      <c r="BE618" s="101"/>
      <c r="BF618" s="101"/>
      <c r="BG618" s="101"/>
      <c r="BH618" s="101"/>
      <c r="BI618" s="101"/>
      <c r="BJ618" s="101"/>
      <c r="BK618" s="101"/>
      <c r="BL618" s="101"/>
      <c r="BM618" s="101"/>
      <c r="BN618" s="101"/>
      <c r="BO618" s="101"/>
      <c r="BP618" s="101"/>
      <c r="BQ618" s="101"/>
      <c r="BR618" s="101"/>
      <c r="BS618" s="101"/>
      <c r="BT618" s="101"/>
      <c r="BU618" s="101"/>
    </row>
    <row r="619" ht="15.7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  <c r="BB619" s="101"/>
      <c r="BC619" s="101"/>
      <c r="BD619" s="101"/>
      <c r="BE619" s="101"/>
      <c r="BF619" s="101"/>
      <c r="BG619" s="101"/>
      <c r="BH619" s="101"/>
      <c r="BI619" s="101"/>
      <c r="BJ619" s="101"/>
      <c r="BK619" s="101"/>
      <c r="BL619" s="101"/>
      <c r="BM619" s="101"/>
      <c r="BN619" s="101"/>
      <c r="BO619" s="101"/>
      <c r="BP619" s="101"/>
      <c r="BQ619" s="101"/>
      <c r="BR619" s="101"/>
      <c r="BS619" s="101"/>
      <c r="BT619" s="101"/>
      <c r="BU619" s="101"/>
    </row>
    <row r="620" ht="15.7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  <c r="BB620" s="101"/>
      <c r="BC620" s="101"/>
      <c r="BD620" s="101"/>
      <c r="BE620" s="101"/>
      <c r="BF620" s="101"/>
      <c r="BG620" s="101"/>
      <c r="BH620" s="101"/>
      <c r="BI620" s="101"/>
      <c r="BJ620" s="101"/>
      <c r="BK620" s="101"/>
      <c r="BL620" s="101"/>
      <c r="BM620" s="101"/>
      <c r="BN620" s="101"/>
      <c r="BO620" s="101"/>
      <c r="BP620" s="101"/>
      <c r="BQ620" s="101"/>
      <c r="BR620" s="101"/>
      <c r="BS620" s="101"/>
      <c r="BT620" s="101"/>
      <c r="BU620" s="101"/>
    </row>
    <row r="621" ht="15.7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  <c r="BB621" s="101"/>
      <c r="BC621" s="101"/>
      <c r="BD621" s="101"/>
      <c r="BE621" s="101"/>
      <c r="BF621" s="101"/>
      <c r="BG621" s="101"/>
      <c r="BH621" s="101"/>
      <c r="BI621" s="101"/>
      <c r="BJ621" s="101"/>
      <c r="BK621" s="101"/>
      <c r="BL621" s="101"/>
      <c r="BM621" s="101"/>
      <c r="BN621" s="101"/>
      <c r="BO621" s="101"/>
      <c r="BP621" s="101"/>
      <c r="BQ621" s="101"/>
      <c r="BR621" s="101"/>
      <c r="BS621" s="101"/>
      <c r="BT621" s="101"/>
      <c r="BU621" s="101"/>
    </row>
    <row r="622" ht="15.7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101"/>
      <c r="BE622" s="101"/>
      <c r="BF622" s="101"/>
      <c r="BG622" s="101"/>
      <c r="BH622" s="101"/>
      <c r="BI622" s="101"/>
      <c r="BJ622" s="101"/>
      <c r="BK622" s="101"/>
      <c r="BL622" s="101"/>
      <c r="BM622" s="101"/>
      <c r="BN622" s="101"/>
      <c r="BO622" s="101"/>
      <c r="BP622" s="101"/>
      <c r="BQ622" s="101"/>
      <c r="BR622" s="101"/>
      <c r="BS622" s="101"/>
      <c r="BT622" s="101"/>
      <c r="BU622" s="101"/>
    </row>
    <row r="623" ht="15.7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  <c r="BB623" s="101"/>
      <c r="BC623" s="101"/>
      <c r="BD623" s="101"/>
      <c r="BE623" s="101"/>
      <c r="BF623" s="101"/>
      <c r="BG623" s="101"/>
      <c r="BH623" s="101"/>
      <c r="BI623" s="101"/>
      <c r="BJ623" s="101"/>
      <c r="BK623" s="101"/>
      <c r="BL623" s="101"/>
      <c r="BM623" s="101"/>
      <c r="BN623" s="101"/>
      <c r="BO623" s="101"/>
      <c r="BP623" s="101"/>
      <c r="BQ623" s="101"/>
      <c r="BR623" s="101"/>
      <c r="BS623" s="101"/>
      <c r="BT623" s="101"/>
      <c r="BU623" s="101"/>
    </row>
    <row r="624" ht="15.7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  <c r="BB624" s="101"/>
      <c r="BC624" s="101"/>
      <c r="BD624" s="101"/>
      <c r="BE624" s="101"/>
      <c r="BF624" s="101"/>
      <c r="BG624" s="101"/>
      <c r="BH624" s="101"/>
      <c r="BI624" s="101"/>
      <c r="BJ624" s="101"/>
      <c r="BK624" s="101"/>
      <c r="BL624" s="101"/>
      <c r="BM624" s="101"/>
      <c r="BN624" s="101"/>
      <c r="BO624" s="101"/>
      <c r="BP624" s="101"/>
      <c r="BQ624" s="101"/>
      <c r="BR624" s="101"/>
      <c r="BS624" s="101"/>
      <c r="BT624" s="101"/>
      <c r="BU624" s="101"/>
    </row>
    <row r="625" ht="15.7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101"/>
      <c r="BE625" s="101"/>
      <c r="BF625" s="101"/>
      <c r="BG625" s="101"/>
      <c r="BH625" s="101"/>
      <c r="BI625" s="101"/>
      <c r="BJ625" s="101"/>
      <c r="BK625" s="101"/>
      <c r="BL625" s="101"/>
      <c r="BM625" s="101"/>
      <c r="BN625" s="101"/>
      <c r="BO625" s="101"/>
      <c r="BP625" s="101"/>
      <c r="BQ625" s="101"/>
      <c r="BR625" s="101"/>
      <c r="BS625" s="101"/>
      <c r="BT625" s="101"/>
      <c r="BU625" s="101"/>
    </row>
    <row r="626" ht="15.7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  <c r="BB626" s="101"/>
      <c r="BC626" s="101"/>
      <c r="BD626" s="101"/>
      <c r="BE626" s="101"/>
      <c r="BF626" s="101"/>
      <c r="BG626" s="101"/>
      <c r="BH626" s="101"/>
      <c r="BI626" s="101"/>
      <c r="BJ626" s="101"/>
      <c r="BK626" s="101"/>
      <c r="BL626" s="101"/>
      <c r="BM626" s="101"/>
      <c r="BN626" s="101"/>
      <c r="BO626" s="101"/>
      <c r="BP626" s="101"/>
      <c r="BQ626" s="101"/>
      <c r="BR626" s="101"/>
      <c r="BS626" s="101"/>
      <c r="BT626" s="101"/>
      <c r="BU626" s="101"/>
    </row>
    <row r="627" ht="15.7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  <c r="BB627" s="101"/>
      <c r="BC627" s="101"/>
      <c r="BD627" s="101"/>
      <c r="BE627" s="101"/>
      <c r="BF627" s="101"/>
      <c r="BG627" s="101"/>
      <c r="BH627" s="101"/>
      <c r="BI627" s="101"/>
      <c r="BJ627" s="101"/>
      <c r="BK627" s="101"/>
      <c r="BL627" s="101"/>
      <c r="BM627" s="101"/>
      <c r="BN627" s="101"/>
      <c r="BO627" s="101"/>
      <c r="BP627" s="101"/>
      <c r="BQ627" s="101"/>
      <c r="BR627" s="101"/>
      <c r="BS627" s="101"/>
      <c r="BT627" s="101"/>
      <c r="BU627" s="101"/>
    </row>
    <row r="628" ht="15.7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  <c r="BB628" s="101"/>
      <c r="BC628" s="101"/>
      <c r="BD628" s="101"/>
      <c r="BE628" s="101"/>
      <c r="BF628" s="101"/>
      <c r="BG628" s="101"/>
      <c r="BH628" s="101"/>
      <c r="BI628" s="101"/>
      <c r="BJ628" s="101"/>
      <c r="BK628" s="101"/>
      <c r="BL628" s="101"/>
      <c r="BM628" s="101"/>
      <c r="BN628" s="101"/>
      <c r="BO628" s="101"/>
      <c r="BP628" s="101"/>
      <c r="BQ628" s="101"/>
      <c r="BR628" s="101"/>
      <c r="BS628" s="101"/>
      <c r="BT628" s="101"/>
      <c r="BU628" s="101"/>
    </row>
    <row r="629" ht="15.7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  <c r="BB629" s="101"/>
      <c r="BC629" s="101"/>
      <c r="BD629" s="101"/>
      <c r="BE629" s="101"/>
      <c r="BF629" s="101"/>
      <c r="BG629" s="101"/>
      <c r="BH629" s="101"/>
      <c r="BI629" s="101"/>
      <c r="BJ629" s="101"/>
      <c r="BK629" s="101"/>
      <c r="BL629" s="101"/>
      <c r="BM629" s="101"/>
      <c r="BN629" s="101"/>
      <c r="BO629" s="101"/>
      <c r="BP629" s="101"/>
      <c r="BQ629" s="101"/>
      <c r="BR629" s="101"/>
      <c r="BS629" s="101"/>
      <c r="BT629" s="101"/>
      <c r="BU629" s="101"/>
    </row>
    <row r="630" ht="15.7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  <c r="BB630" s="101"/>
      <c r="BC630" s="101"/>
      <c r="BD630" s="101"/>
      <c r="BE630" s="101"/>
      <c r="BF630" s="101"/>
      <c r="BG630" s="101"/>
      <c r="BH630" s="101"/>
      <c r="BI630" s="101"/>
      <c r="BJ630" s="101"/>
      <c r="BK630" s="101"/>
      <c r="BL630" s="101"/>
      <c r="BM630" s="101"/>
      <c r="BN630" s="101"/>
      <c r="BO630" s="101"/>
      <c r="BP630" s="101"/>
      <c r="BQ630" s="101"/>
      <c r="BR630" s="101"/>
      <c r="BS630" s="101"/>
      <c r="BT630" s="101"/>
      <c r="BU630" s="101"/>
    </row>
    <row r="631" ht="15.7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101"/>
      <c r="BE631" s="101"/>
      <c r="BF631" s="101"/>
      <c r="BG631" s="101"/>
      <c r="BH631" s="101"/>
      <c r="BI631" s="101"/>
      <c r="BJ631" s="101"/>
      <c r="BK631" s="101"/>
      <c r="BL631" s="101"/>
      <c r="BM631" s="101"/>
      <c r="BN631" s="101"/>
      <c r="BO631" s="101"/>
      <c r="BP631" s="101"/>
      <c r="BQ631" s="101"/>
      <c r="BR631" s="101"/>
      <c r="BS631" s="101"/>
      <c r="BT631" s="101"/>
      <c r="BU631" s="101"/>
    </row>
    <row r="632" ht="15.7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  <c r="BA632" s="101"/>
      <c r="BB632" s="101"/>
      <c r="BC632" s="101"/>
      <c r="BD632" s="101"/>
      <c r="BE632" s="101"/>
      <c r="BF632" s="101"/>
      <c r="BG632" s="101"/>
      <c r="BH632" s="101"/>
      <c r="BI632" s="101"/>
      <c r="BJ632" s="101"/>
      <c r="BK632" s="101"/>
      <c r="BL632" s="101"/>
      <c r="BM632" s="101"/>
      <c r="BN632" s="101"/>
      <c r="BO632" s="101"/>
      <c r="BP632" s="101"/>
      <c r="BQ632" s="101"/>
      <c r="BR632" s="101"/>
      <c r="BS632" s="101"/>
      <c r="BT632" s="101"/>
      <c r="BU632" s="101"/>
    </row>
    <row r="633" ht="15.7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  <c r="BA633" s="101"/>
      <c r="BB633" s="101"/>
      <c r="BC633" s="101"/>
      <c r="BD633" s="101"/>
      <c r="BE633" s="101"/>
      <c r="BF633" s="101"/>
      <c r="BG633" s="101"/>
      <c r="BH633" s="101"/>
      <c r="BI633" s="101"/>
      <c r="BJ633" s="101"/>
      <c r="BK633" s="101"/>
      <c r="BL633" s="101"/>
      <c r="BM633" s="101"/>
      <c r="BN633" s="101"/>
      <c r="BO633" s="101"/>
      <c r="BP633" s="101"/>
      <c r="BQ633" s="101"/>
      <c r="BR633" s="101"/>
      <c r="BS633" s="101"/>
      <c r="BT633" s="101"/>
      <c r="BU633" s="101"/>
    </row>
    <row r="634" ht="15.7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  <c r="BB634" s="101"/>
      <c r="BC634" s="101"/>
      <c r="BD634" s="101"/>
      <c r="BE634" s="101"/>
      <c r="BF634" s="101"/>
      <c r="BG634" s="101"/>
      <c r="BH634" s="101"/>
      <c r="BI634" s="101"/>
      <c r="BJ634" s="101"/>
      <c r="BK634" s="101"/>
      <c r="BL634" s="101"/>
      <c r="BM634" s="101"/>
      <c r="BN634" s="101"/>
      <c r="BO634" s="101"/>
      <c r="BP634" s="101"/>
      <c r="BQ634" s="101"/>
      <c r="BR634" s="101"/>
      <c r="BS634" s="101"/>
      <c r="BT634" s="101"/>
      <c r="BU634" s="101"/>
    </row>
    <row r="635" ht="15.7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  <c r="BA635" s="101"/>
      <c r="BB635" s="101"/>
      <c r="BC635" s="101"/>
      <c r="BD635" s="101"/>
      <c r="BE635" s="101"/>
      <c r="BF635" s="101"/>
      <c r="BG635" s="101"/>
      <c r="BH635" s="101"/>
      <c r="BI635" s="101"/>
      <c r="BJ635" s="101"/>
      <c r="BK635" s="101"/>
      <c r="BL635" s="101"/>
      <c r="BM635" s="101"/>
      <c r="BN635" s="101"/>
      <c r="BO635" s="101"/>
      <c r="BP635" s="101"/>
      <c r="BQ635" s="101"/>
      <c r="BR635" s="101"/>
      <c r="BS635" s="101"/>
      <c r="BT635" s="101"/>
      <c r="BU635" s="101"/>
    </row>
    <row r="636" ht="15.7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  <c r="BB636" s="101"/>
      <c r="BC636" s="101"/>
      <c r="BD636" s="101"/>
      <c r="BE636" s="101"/>
      <c r="BF636" s="101"/>
      <c r="BG636" s="101"/>
      <c r="BH636" s="101"/>
      <c r="BI636" s="101"/>
      <c r="BJ636" s="101"/>
      <c r="BK636" s="101"/>
      <c r="BL636" s="101"/>
      <c r="BM636" s="101"/>
      <c r="BN636" s="101"/>
      <c r="BO636" s="101"/>
      <c r="BP636" s="101"/>
      <c r="BQ636" s="101"/>
      <c r="BR636" s="101"/>
      <c r="BS636" s="101"/>
      <c r="BT636" s="101"/>
      <c r="BU636" s="101"/>
    </row>
    <row r="637" ht="15.7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  <c r="BA637" s="101"/>
      <c r="BB637" s="101"/>
      <c r="BC637" s="101"/>
      <c r="BD637" s="101"/>
      <c r="BE637" s="101"/>
      <c r="BF637" s="101"/>
      <c r="BG637" s="101"/>
      <c r="BH637" s="101"/>
      <c r="BI637" s="101"/>
      <c r="BJ637" s="101"/>
      <c r="BK637" s="101"/>
      <c r="BL637" s="101"/>
      <c r="BM637" s="101"/>
      <c r="BN637" s="101"/>
      <c r="BO637" s="101"/>
      <c r="BP637" s="101"/>
      <c r="BQ637" s="101"/>
      <c r="BR637" s="101"/>
      <c r="BS637" s="101"/>
      <c r="BT637" s="101"/>
      <c r="BU637" s="101"/>
    </row>
    <row r="638" ht="15.7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  <c r="BA638" s="101"/>
      <c r="BB638" s="101"/>
      <c r="BC638" s="101"/>
      <c r="BD638" s="101"/>
      <c r="BE638" s="101"/>
      <c r="BF638" s="101"/>
      <c r="BG638" s="101"/>
      <c r="BH638" s="101"/>
      <c r="BI638" s="101"/>
      <c r="BJ638" s="101"/>
      <c r="BK638" s="101"/>
      <c r="BL638" s="101"/>
      <c r="BM638" s="101"/>
      <c r="BN638" s="101"/>
      <c r="BO638" s="101"/>
      <c r="BP638" s="101"/>
      <c r="BQ638" s="101"/>
      <c r="BR638" s="101"/>
      <c r="BS638" s="101"/>
      <c r="BT638" s="101"/>
      <c r="BU638" s="101"/>
    </row>
    <row r="639" ht="15.7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  <c r="BA639" s="101"/>
      <c r="BB639" s="101"/>
      <c r="BC639" s="101"/>
      <c r="BD639" s="101"/>
      <c r="BE639" s="101"/>
      <c r="BF639" s="101"/>
      <c r="BG639" s="101"/>
      <c r="BH639" s="101"/>
      <c r="BI639" s="101"/>
      <c r="BJ639" s="101"/>
      <c r="BK639" s="101"/>
      <c r="BL639" s="101"/>
      <c r="BM639" s="101"/>
      <c r="BN639" s="101"/>
      <c r="BO639" s="101"/>
      <c r="BP639" s="101"/>
      <c r="BQ639" s="101"/>
      <c r="BR639" s="101"/>
      <c r="BS639" s="101"/>
      <c r="BT639" s="101"/>
      <c r="BU639" s="101"/>
    </row>
    <row r="640" ht="15.7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  <c r="BA640" s="101"/>
      <c r="BB640" s="101"/>
      <c r="BC640" s="101"/>
      <c r="BD640" s="101"/>
      <c r="BE640" s="101"/>
      <c r="BF640" s="101"/>
      <c r="BG640" s="101"/>
      <c r="BH640" s="101"/>
      <c r="BI640" s="101"/>
      <c r="BJ640" s="101"/>
      <c r="BK640" s="101"/>
      <c r="BL640" s="101"/>
      <c r="BM640" s="101"/>
      <c r="BN640" s="101"/>
      <c r="BO640" s="101"/>
      <c r="BP640" s="101"/>
      <c r="BQ640" s="101"/>
      <c r="BR640" s="101"/>
      <c r="BS640" s="101"/>
      <c r="BT640" s="101"/>
      <c r="BU640" s="101"/>
    </row>
    <row r="641" ht="15.7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  <c r="BA641" s="101"/>
      <c r="BB641" s="101"/>
      <c r="BC641" s="101"/>
      <c r="BD641" s="101"/>
      <c r="BE641" s="101"/>
      <c r="BF641" s="101"/>
      <c r="BG641" s="101"/>
      <c r="BH641" s="101"/>
      <c r="BI641" s="101"/>
      <c r="BJ641" s="101"/>
      <c r="BK641" s="101"/>
      <c r="BL641" s="101"/>
      <c r="BM641" s="101"/>
      <c r="BN641" s="101"/>
      <c r="BO641" s="101"/>
      <c r="BP641" s="101"/>
      <c r="BQ641" s="101"/>
      <c r="BR641" s="101"/>
      <c r="BS641" s="101"/>
      <c r="BT641" s="101"/>
      <c r="BU641" s="101"/>
    </row>
    <row r="642" ht="15.7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  <c r="BA642" s="101"/>
      <c r="BB642" s="101"/>
      <c r="BC642" s="101"/>
      <c r="BD642" s="101"/>
      <c r="BE642" s="101"/>
      <c r="BF642" s="101"/>
      <c r="BG642" s="101"/>
      <c r="BH642" s="101"/>
      <c r="BI642" s="101"/>
      <c r="BJ642" s="101"/>
      <c r="BK642" s="101"/>
      <c r="BL642" s="101"/>
      <c r="BM642" s="101"/>
      <c r="BN642" s="101"/>
      <c r="BO642" s="101"/>
      <c r="BP642" s="101"/>
      <c r="BQ642" s="101"/>
      <c r="BR642" s="101"/>
      <c r="BS642" s="101"/>
      <c r="BT642" s="101"/>
      <c r="BU642" s="101"/>
    </row>
    <row r="643" ht="15.7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  <c r="BA643" s="101"/>
      <c r="BB643" s="101"/>
      <c r="BC643" s="101"/>
      <c r="BD643" s="101"/>
      <c r="BE643" s="101"/>
      <c r="BF643" s="101"/>
      <c r="BG643" s="101"/>
      <c r="BH643" s="101"/>
      <c r="BI643" s="101"/>
      <c r="BJ643" s="101"/>
      <c r="BK643" s="101"/>
      <c r="BL643" s="101"/>
      <c r="BM643" s="101"/>
      <c r="BN643" s="101"/>
      <c r="BO643" s="101"/>
      <c r="BP643" s="101"/>
      <c r="BQ643" s="101"/>
      <c r="BR643" s="101"/>
      <c r="BS643" s="101"/>
      <c r="BT643" s="101"/>
      <c r="BU643" s="101"/>
    </row>
    <row r="644" ht="15.7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  <c r="BA644" s="101"/>
      <c r="BB644" s="101"/>
      <c r="BC644" s="101"/>
      <c r="BD644" s="101"/>
      <c r="BE644" s="101"/>
      <c r="BF644" s="101"/>
      <c r="BG644" s="101"/>
      <c r="BH644" s="101"/>
      <c r="BI644" s="101"/>
      <c r="BJ644" s="101"/>
      <c r="BK644" s="101"/>
      <c r="BL644" s="101"/>
      <c r="BM644" s="101"/>
      <c r="BN644" s="101"/>
      <c r="BO644" s="101"/>
      <c r="BP644" s="101"/>
      <c r="BQ644" s="101"/>
      <c r="BR644" s="101"/>
      <c r="BS644" s="101"/>
      <c r="BT644" s="101"/>
      <c r="BU644" s="101"/>
    </row>
    <row r="645" ht="15.7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  <c r="BA645" s="101"/>
      <c r="BB645" s="101"/>
      <c r="BC645" s="101"/>
      <c r="BD645" s="101"/>
      <c r="BE645" s="101"/>
      <c r="BF645" s="101"/>
      <c r="BG645" s="101"/>
      <c r="BH645" s="101"/>
      <c r="BI645" s="101"/>
      <c r="BJ645" s="101"/>
      <c r="BK645" s="101"/>
      <c r="BL645" s="101"/>
      <c r="BM645" s="101"/>
      <c r="BN645" s="101"/>
      <c r="BO645" s="101"/>
      <c r="BP645" s="101"/>
      <c r="BQ645" s="101"/>
      <c r="BR645" s="101"/>
      <c r="BS645" s="101"/>
      <c r="BT645" s="101"/>
      <c r="BU645" s="101"/>
    </row>
    <row r="646" ht="15.7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  <c r="BA646" s="101"/>
      <c r="BB646" s="101"/>
      <c r="BC646" s="101"/>
      <c r="BD646" s="101"/>
      <c r="BE646" s="101"/>
      <c r="BF646" s="101"/>
      <c r="BG646" s="101"/>
      <c r="BH646" s="101"/>
      <c r="BI646" s="101"/>
      <c r="BJ646" s="101"/>
      <c r="BK646" s="101"/>
      <c r="BL646" s="101"/>
      <c r="BM646" s="101"/>
      <c r="BN646" s="101"/>
      <c r="BO646" s="101"/>
      <c r="BP646" s="101"/>
      <c r="BQ646" s="101"/>
      <c r="BR646" s="101"/>
      <c r="BS646" s="101"/>
      <c r="BT646" s="101"/>
      <c r="BU646" s="101"/>
    </row>
    <row r="647" ht="15.7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  <c r="BA647" s="101"/>
      <c r="BB647" s="101"/>
      <c r="BC647" s="101"/>
      <c r="BD647" s="101"/>
      <c r="BE647" s="101"/>
      <c r="BF647" s="101"/>
      <c r="BG647" s="101"/>
      <c r="BH647" s="101"/>
      <c r="BI647" s="101"/>
      <c r="BJ647" s="101"/>
      <c r="BK647" s="101"/>
      <c r="BL647" s="101"/>
      <c r="BM647" s="101"/>
      <c r="BN647" s="101"/>
      <c r="BO647" s="101"/>
      <c r="BP647" s="101"/>
      <c r="BQ647" s="101"/>
      <c r="BR647" s="101"/>
      <c r="BS647" s="101"/>
      <c r="BT647" s="101"/>
      <c r="BU647" s="101"/>
    </row>
    <row r="648" ht="15.7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  <c r="BA648" s="101"/>
      <c r="BB648" s="101"/>
      <c r="BC648" s="101"/>
      <c r="BD648" s="101"/>
      <c r="BE648" s="101"/>
      <c r="BF648" s="101"/>
      <c r="BG648" s="101"/>
      <c r="BH648" s="101"/>
      <c r="BI648" s="101"/>
      <c r="BJ648" s="101"/>
      <c r="BK648" s="101"/>
      <c r="BL648" s="101"/>
      <c r="BM648" s="101"/>
      <c r="BN648" s="101"/>
      <c r="BO648" s="101"/>
      <c r="BP648" s="101"/>
      <c r="BQ648" s="101"/>
      <c r="BR648" s="101"/>
      <c r="BS648" s="101"/>
      <c r="BT648" s="101"/>
      <c r="BU648" s="101"/>
    </row>
    <row r="649" ht="15.7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  <c r="BB649" s="101"/>
      <c r="BC649" s="101"/>
      <c r="BD649" s="101"/>
      <c r="BE649" s="101"/>
      <c r="BF649" s="101"/>
      <c r="BG649" s="101"/>
      <c r="BH649" s="101"/>
      <c r="BI649" s="101"/>
      <c r="BJ649" s="101"/>
      <c r="BK649" s="101"/>
      <c r="BL649" s="101"/>
      <c r="BM649" s="101"/>
      <c r="BN649" s="101"/>
      <c r="BO649" s="101"/>
      <c r="BP649" s="101"/>
      <c r="BQ649" s="101"/>
      <c r="BR649" s="101"/>
      <c r="BS649" s="101"/>
      <c r="BT649" s="101"/>
      <c r="BU649" s="101"/>
    </row>
    <row r="650" ht="15.7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  <c r="BA650" s="101"/>
      <c r="BB650" s="101"/>
      <c r="BC650" s="101"/>
      <c r="BD650" s="101"/>
      <c r="BE650" s="101"/>
      <c r="BF650" s="101"/>
      <c r="BG650" s="101"/>
      <c r="BH650" s="101"/>
      <c r="BI650" s="101"/>
      <c r="BJ650" s="101"/>
      <c r="BK650" s="101"/>
      <c r="BL650" s="101"/>
      <c r="BM650" s="101"/>
      <c r="BN650" s="101"/>
      <c r="BO650" s="101"/>
      <c r="BP650" s="101"/>
      <c r="BQ650" s="101"/>
      <c r="BR650" s="101"/>
      <c r="BS650" s="101"/>
      <c r="BT650" s="101"/>
      <c r="BU650" s="101"/>
    </row>
    <row r="651" ht="15.7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  <c r="BA651" s="101"/>
      <c r="BB651" s="101"/>
      <c r="BC651" s="101"/>
      <c r="BD651" s="101"/>
      <c r="BE651" s="101"/>
      <c r="BF651" s="101"/>
      <c r="BG651" s="101"/>
      <c r="BH651" s="101"/>
      <c r="BI651" s="101"/>
      <c r="BJ651" s="101"/>
      <c r="BK651" s="101"/>
      <c r="BL651" s="101"/>
      <c r="BM651" s="101"/>
      <c r="BN651" s="101"/>
      <c r="BO651" s="101"/>
      <c r="BP651" s="101"/>
      <c r="BQ651" s="101"/>
      <c r="BR651" s="101"/>
      <c r="BS651" s="101"/>
      <c r="BT651" s="101"/>
      <c r="BU651" s="101"/>
    </row>
    <row r="652" ht="15.7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  <c r="BA652" s="101"/>
      <c r="BB652" s="101"/>
      <c r="BC652" s="101"/>
      <c r="BD652" s="101"/>
      <c r="BE652" s="101"/>
      <c r="BF652" s="101"/>
      <c r="BG652" s="101"/>
      <c r="BH652" s="101"/>
      <c r="BI652" s="101"/>
      <c r="BJ652" s="101"/>
      <c r="BK652" s="101"/>
      <c r="BL652" s="101"/>
      <c r="BM652" s="101"/>
      <c r="BN652" s="101"/>
      <c r="BO652" s="101"/>
      <c r="BP652" s="101"/>
      <c r="BQ652" s="101"/>
      <c r="BR652" s="101"/>
      <c r="BS652" s="101"/>
      <c r="BT652" s="101"/>
      <c r="BU652" s="101"/>
    </row>
    <row r="653" ht="15.7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  <c r="BA653" s="101"/>
      <c r="BB653" s="101"/>
      <c r="BC653" s="101"/>
      <c r="BD653" s="101"/>
      <c r="BE653" s="101"/>
      <c r="BF653" s="101"/>
      <c r="BG653" s="101"/>
      <c r="BH653" s="101"/>
      <c r="BI653" s="101"/>
      <c r="BJ653" s="101"/>
      <c r="BK653" s="101"/>
      <c r="BL653" s="101"/>
      <c r="BM653" s="101"/>
      <c r="BN653" s="101"/>
      <c r="BO653" s="101"/>
      <c r="BP653" s="101"/>
      <c r="BQ653" s="101"/>
      <c r="BR653" s="101"/>
      <c r="BS653" s="101"/>
      <c r="BT653" s="101"/>
      <c r="BU653" s="101"/>
    </row>
    <row r="654" ht="15.7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  <c r="BA654" s="101"/>
      <c r="BB654" s="101"/>
      <c r="BC654" s="101"/>
      <c r="BD654" s="101"/>
      <c r="BE654" s="101"/>
      <c r="BF654" s="101"/>
      <c r="BG654" s="101"/>
      <c r="BH654" s="101"/>
      <c r="BI654" s="101"/>
      <c r="BJ654" s="101"/>
      <c r="BK654" s="101"/>
      <c r="BL654" s="101"/>
      <c r="BM654" s="101"/>
      <c r="BN654" s="101"/>
      <c r="BO654" s="101"/>
      <c r="BP654" s="101"/>
      <c r="BQ654" s="101"/>
      <c r="BR654" s="101"/>
      <c r="BS654" s="101"/>
      <c r="BT654" s="101"/>
      <c r="BU654" s="101"/>
    </row>
    <row r="655" ht="15.7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101"/>
      <c r="BE655" s="101"/>
      <c r="BF655" s="101"/>
      <c r="BG655" s="101"/>
      <c r="BH655" s="101"/>
      <c r="BI655" s="101"/>
      <c r="BJ655" s="101"/>
      <c r="BK655" s="101"/>
      <c r="BL655" s="101"/>
      <c r="BM655" s="101"/>
      <c r="BN655" s="101"/>
      <c r="BO655" s="101"/>
      <c r="BP655" s="101"/>
      <c r="BQ655" s="101"/>
      <c r="BR655" s="101"/>
      <c r="BS655" s="101"/>
      <c r="BT655" s="101"/>
      <c r="BU655" s="101"/>
    </row>
    <row r="656" ht="15.7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  <c r="BB656" s="101"/>
      <c r="BC656" s="101"/>
      <c r="BD656" s="101"/>
      <c r="BE656" s="101"/>
      <c r="BF656" s="101"/>
      <c r="BG656" s="101"/>
      <c r="BH656" s="101"/>
      <c r="BI656" s="101"/>
      <c r="BJ656" s="101"/>
      <c r="BK656" s="101"/>
      <c r="BL656" s="101"/>
      <c r="BM656" s="101"/>
      <c r="BN656" s="101"/>
      <c r="BO656" s="101"/>
      <c r="BP656" s="101"/>
      <c r="BQ656" s="101"/>
      <c r="BR656" s="101"/>
      <c r="BS656" s="101"/>
      <c r="BT656" s="101"/>
      <c r="BU656" s="101"/>
    </row>
    <row r="657" ht="15.7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  <c r="BB657" s="101"/>
      <c r="BC657" s="101"/>
      <c r="BD657" s="101"/>
      <c r="BE657" s="101"/>
      <c r="BF657" s="101"/>
      <c r="BG657" s="101"/>
      <c r="BH657" s="101"/>
      <c r="BI657" s="101"/>
      <c r="BJ657" s="101"/>
      <c r="BK657" s="101"/>
      <c r="BL657" s="101"/>
      <c r="BM657" s="101"/>
      <c r="BN657" s="101"/>
      <c r="BO657" s="101"/>
      <c r="BP657" s="101"/>
      <c r="BQ657" s="101"/>
      <c r="BR657" s="101"/>
      <c r="BS657" s="101"/>
      <c r="BT657" s="101"/>
      <c r="BU657" s="101"/>
    </row>
    <row r="658" ht="15.7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101"/>
      <c r="BC658" s="101"/>
      <c r="BD658" s="101"/>
      <c r="BE658" s="101"/>
      <c r="BF658" s="101"/>
      <c r="BG658" s="101"/>
      <c r="BH658" s="101"/>
      <c r="BI658" s="101"/>
      <c r="BJ658" s="101"/>
      <c r="BK658" s="101"/>
      <c r="BL658" s="101"/>
      <c r="BM658" s="101"/>
      <c r="BN658" s="101"/>
      <c r="BO658" s="101"/>
      <c r="BP658" s="101"/>
      <c r="BQ658" s="101"/>
      <c r="BR658" s="101"/>
      <c r="BS658" s="101"/>
      <c r="BT658" s="101"/>
      <c r="BU658" s="101"/>
    </row>
    <row r="659" ht="15.7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  <c r="BB659" s="101"/>
      <c r="BC659" s="101"/>
      <c r="BD659" s="101"/>
      <c r="BE659" s="101"/>
      <c r="BF659" s="101"/>
      <c r="BG659" s="101"/>
      <c r="BH659" s="101"/>
      <c r="BI659" s="101"/>
      <c r="BJ659" s="101"/>
      <c r="BK659" s="101"/>
      <c r="BL659" s="101"/>
      <c r="BM659" s="101"/>
      <c r="BN659" s="101"/>
      <c r="BO659" s="101"/>
      <c r="BP659" s="101"/>
      <c r="BQ659" s="101"/>
      <c r="BR659" s="101"/>
      <c r="BS659" s="101"/>
      <c r="BT659" s="101"/>
      <c r="BU659" s="101"/>
    </row>
    <row r="660" ht="15.7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101"/>
      <c r="BE660" s="101"/>
      <c r="BF660" s="101"/>
      <c r="BG660" s="101"/>
      <c r="BH660" s="101"/>
      <c r="BI660" s="101"/>
      <c r="BJ660" s="101"/>
      <c r="BK660" s="101"/>
      <c r="BL660" s="101"/>
      <c r="BM660" s="101"/>
      <c r="BN660" s="101"/>
      <c r="BO660" s="101"/>
      <c r="BP660" s="101"/>
      <c r="BQ660" s="101"/>
      <c r="BR660" s="101"/>
      <c r="BS660" s="101"/>
      <c r="BT660" s="101"/>
      <c r="BU660" s="101"/>
    </row>
    <row r="661" ht="15.7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  <c r="BB661" s="101"/>
      <c r="BC661" s="101"/>
      <c r="BD661" s="101"/>
      <c r="BE661" s="101"/>
      <c r="BF661" s="101"/>
      <c r="BG661" s="101"/>
      <c r="BH661" s="101"/>
      <c r="BI661" s="101"/>
      <c r="BJ661" s="101"/>
      <c r="BK661" s="101"/>
      <c r="BL661" s="101"/>
      <c r="BM661" s="101"/>
      <c r="BN661" s="101"/>
      <c r="BO661" s="101"/>
      <c r="BP661" s="101"/>
      <c r="BQ661" s="101"/>
      <c r="BR661" s="101"/>
      <c r="BS661" s="101"/>
      <c r="BT661" s="101"/>
      <c r="BU661" s="101"/>
    </row>
    <row r="662" ht="15.7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  <c r="BB662" s="101"/>
      <c r="BC662" s="101"/>
      <c r="BD662" s="101"/>
      <c r="BE662" s="101"/>
      <c r="BF662" s="101"/>
      <c r="BG662" s="101"/>
      <c r="BH662" s="101"/>
      <c r="BI662" s="101"/>
      <c r="BJ662" s="101"/>
      <c r="BK662" s="101"/>
      <c r="BL662" s="101"/>
      <c r="BM662" s="101"/>
      <c r="BN662" s="101"/>
      <c r="BO662" s="101"/>
      <c r="BP662" s="101"/>
      <c r="BQ662" s="101"/>
      <c r="BR662" s="101"/>
      <c r="BS662" s="101"/>
      <c r="BT662" s="101"/>
      <c r="BU662" s="101"/>
    </row>
    <row r="663" ht="15.7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  <c r="BB663" s="101"/>
      <c r="BC663" s="101"/>
      <c r="BD663" s="101"/>
      <c r="BE663" s="101"/>
      <c r="BF663" s="101"/>
      <c r="BG663" s="101"/>
      <c r="BH663" s="101"/>
      <c r="BI663" s="101"/>
      <c r="BJ663" s="101"/>
      <c r="BK663" s="101"/>
      <c r="BL663" s="101"/>
      <c r="BM663" s="101"/>
      <c r="BN663" s="101"/>
      <c r="BO663" s="101"/>
      <c r="BP663" s="101"/>
      <c r="BQ663" s="101"/>
      <c r="BR663" s="101"/>
      <c r="BS663" s="101"/>
      <c r="BT663" s="101"/>
      <c r="BU663" s="101"/>
    </row>
    <row r="664" ht="15.7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  <c r="BB664" s="101"/>
      <c r="BC664" s="101"/>
      <c r="BD664" s="101"/>
      <c r="BE664" s="101"/>
      <c r="BF664" s="101"/>
      <c r="BG664" s="101"/>
      <c r="BH664" s="101"/>
      <c r="BI664" s="101"/>
      <c r="BJ664" s="101"/>
      <c r="BK664" s="101"/>
      <c r="BL664" s="101"/>
      <c r="BM664" s="101"/>
      <c r="BN664" s="101"/>
      <c r="BO664" s="101"/>
      <c r="BP664" s="101"/>
      <c r="BQ664" s="101"/>
      <c r="BR664" s="101"/>
      <c r="BS664" s="101"/>
      <c r="BT664" s="101"/>
      <c r="BU664" s="101"/>
    </row>
    <row r="665" ht="15.7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  <c r="BB665" s="101"/>
      <c r="BC665" s="101"/>
      <c r="BD665" s="101"/>
      <c r="BE665" s="101"/>
      <c r="BF665" s="101"/>
      <c r="BG665" s="101"/>
      <c r="BH665" s="101"/>
      <c r="BI665" s="101"/>
      <c r="BJ665" s="101"/>
      <c r="BK665" s="101"/>
      <c r="BL665" s="101"/>
      <c r="BM665" s="101"/>
      <c r="BN665" s="101"/>
      <c r="BO665" s="101"/>
      <c r="BP665" s="101"/>
      <c r="BQ665" s="101"/>
      <c r="BR665" s="101"/>
      <c r="BS665" s="101"/>
      <c r="BT665" s="101"/>
      <c r="BU665" s="101"/>
    </row>
    <row r="666" ht="15.7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  <c r="BB666" s="101"/>
      <c r="BC666" s="101"/>
      <c r="BD666" s="101"/>
      <c r="BE666" s="101"/>
      <c r="BF666" s="101"/>
      <c r="BG666" s="101"/>
      <c r="BH666" s="101"/>
      <c r="BI666" s="101"/>
      <c r="BJ666" s="101"/>
      <c r="BK666" s="101"/>
      <c r="BL666" s="101"/>
      <c r="BM666" s="101"/>
      <c r="BN666" s="101"/>
      <c r="BO666" s="101"/>
      <c r="BP666" s="101"/>
      <c r="BQ666" s="101"/>
      <c r="BR666" s="101"/>
      <c r="BS666" s="101"/>
      <c r="BT666" s="101"/>
      <c r="BU666" s="101"/>
    </row>
    <row r="667" ht="15.7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101"/>
      <c r="BC667" s="101"/>
      <c r="BD667" s="101"/>
      <c r="BE667" s="101"/>
      <c r="BF667" s="101"/>
      <c r="BG667" s="101"/>
      <c r="BH667" s="101"/>
      <c r="BI667" s="101"/>
      <c r="BJ667" s="101"/>
      <c r="BK667" s="101"/>
      <c r="BL667" s="101"/>
      <c r="BM667" s="101"/>
      <c r="BN667" s="101"/>
      <c r="BO667" s="101"/>
      <c r="BP667" s="101"/>
      <c r="BQ667" s="101"/>
      <c r="BR667" s="101"/>
      <c r="BS667" s="101"/>
      <c r="BT667" s="101"/>
      <c r="BU667" s="101"/>
    </row>
    <row r="668" ht="15.7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  <c r="BB668" s="101"/>
      <c r="BC668" s="101"/>
      <c r="BD668" s="101"/>
      <c r="BE668" s="101"/>
      <c r="BF668" s="101"/>
      <c r="BG668" s="101"/>
      <c r="BH668" s="101"/>
      <c r="BI668" s="101"/>
      <c r="BJ668" s="101"/>
      <c r="BK668" s="101"/>
      <c r="BL668" s="101"/>
      <c r="BM668" s="101"/>
      <c r="BN668" s="101"/>
      <c r="BO668" s="101"/>
      <c r="BP668" s="101"/>
      <c r="BQ668" s="101"/>
      <c r="BR668" s="101"/>
      <c r="BS668" s="101"/>
      <c r="BT668" s="101"/>
      <c r="BU668" s="101"/>
    </row>
    <row r="669" ht="15.7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  <c r="BB669" s="101"/>
      <c r="BC669" s="101"/>
      <c r="BD669" s="101"/>
      <c r="BE669" s="101"/>
      <c r="BF669" s="101"/>
      <c r="BG669" s="101"/>
      <c r="BH669" s="101"/>
      <c r="BI669" s="101"/>
      <c r="BJ669" s="101"/>
      <c r="BK669" s="101"/>
      <c r="BL669" s="101"/>
      <c r="BM669" s="101"/>
      <c r="BN669" s="101"/>
      <c r="BO669" s="101"/>
      <c r="BP669" s="101"/>
      <c r="BQ669" s="101"/>
      <c r="BR669" s="101"/>
      <c r="BS669" s="101"/>
      <c r="BT669" s="101"/>
      <c r="BU669" s="101"/>
    </row>
    <row r="670" ht="15.7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  <c r="BB670" s="101"/>
      <c r="BC670" s="101"/>
      <c r="BD670" s="101"/>
      <c r="BE670" s="101"/>
      <c r="BF670" s="101"/>
      <c r="BG670" s="101"/>
      <c r="BH670" s="101"/>
      <c r="BI670" s="101"/>
      <c r="BJ670" s="101"/>
      <c r="BK670" s="101"/>
      <c r="BL670" s="101"/>
      <c r="BM670" s="101"/>
      <c r="BN670" s="101"/>
      <c r="BO670" s="101"/>
      <c r="BP670" s="101"/>
      <c r="BQ670" s="101"/>
      <c r="BR670" s="101"/>
      <c r="BS670" s="101"/>
      <c r="BT670" s="101"/>
      <c r="BU670" s="101"/>
    </row>
    <row r="671" ht="15.7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  <c r="BB671" s="101"/>
      <c r="BC671" s="101"/>
      <c r="BD671" s="101"/>
      <c r="BE671" s="101"/>
      <c r="BF671" s="101"/>
      <c r="BG671" s="101"/>
      <c r="BH671" s="101"/>
      <c r="BI671" s="101"/>
      <c r="BJ671" s="101"/>
      <c r="BK671" s="101"/>
      <c r="BL671" s="101"/>
      <c r="BM671" s="101"/>
      <c r="BN671" s="101"/>
      <c r="BO671" s="101"/>
      <c r="BP671" s="101"/>
      <c r="BQ671" s="101"/>
      <c r="BR671" s="101"/>
      <c r="BS671" s="101"/>
      <c r="BT671" s="101"/>
      <c r="BU671" s="101"/>
    </row>
    <row r="672" ht="15.7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101"/>
      <c r="BD672" s="101"/>
      <c r="BE672" s="101"/>
      <c r="BF672" s="101"/>
      <c r="BG672" s="101"/>
      <c r="BH672" s="101"/>
      <c r="BI672" s="101"/>
      <c r="BJ672" s="101"/>
      <c r="BK672" s="101"/>
      <c r="BL672" s="101"/>
      <c r="BM672" s="101"/>
      <c r="BN672" s="101"/>
      <c r="BO672" s="101"/>
      <c r="BP672" s="101"/>
      <c r="BQ672" s="101"/>
      <c r="BR672" s="101"/>
      <c r="BS672" s="101"/>
      <c r="BT672" s="101"/>
      <c r="BU672" s="101"/>
    </row>
    <row r="673" ht="15.7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  <c r="BB673" s="101"/>
      <c r="BC673" s="101"/>
      <c r="BD673" s="101"/>
      <c r="BE673" s="101"/>
      <c r="BF673" s="101"/>
      <c r="BG673" s="101"/>
      <c r="BH673" s="101"/>
      <c r="BI673" s="101"/>
      <c r="BJ673" s="101"/>
      <c r="BK673" s="101"/>
      <c r="BL673" s="101"/>
      <c r="BM673" s="101"/>
      <c r="BN673" s="101"/>
      <c r="BO673" s="101"/>
      <c r="BP673" s="101"/>
      <c r="BQ673" s="101"/>
      <c r="BR673" s="101"/>
      <c r="BS673" s="101"/>
      <c r="BT673" s="101"/>
      <c r="BU673" s="101"/>
    </row>
    <row r="674" ht="15.7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  <c r="BA674" s="101"/>
      <c r="BB674" s="101"/>
      <c r="BC674" s="101"/>
      <c r="BD674" s="101"/>
      <c r="BE674" s="101"/>
      <c r="BF674" s="101"/>
      <c r="BG674" s="101"/>
      <c r="BH674" s="101"/>
      <c r="BI674" s="101"/>
      <c r="BJ674" s="101"/>
      <c r="BK674" s="101"/>
      <c r="BL674" s="101"/>
      <c r="BM674" s="101"/>
      <c r="BN674" s="101"/>
      <c r="BO674" s="101"/>
      <c r="BP674" s="101"/>
      <c r="BQ674" s="101"/>
      <c r="BR674" s="101"/>
      <c r="BS674" s="101"/>
      <c r="BT674" s="101"/>
      <c r="BU674" s="101"/>
    </row>
    <row r="675" ht="15.7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  <c r="BA675" s="101"/>
      <c r="BB675" s="101"/>
      <c r="BC675" s="101"/>
      <c r="BD675" s="101"/>
      <c r="BE675" s="101"/>
      <c r="BF675" s="101"/>
      <c r="BG675" s="101"/>
      <c r="BH675" s="101"/>
      <c r="BI675" s="101"/>
      <c r="BJ675" s="101"/>
      <c r="BK675" s="101"/>
      <c r="BL675" s="101"/>
      <c r="BM675" s="101"/>
      <c r="BN675" s="101"/>
      <c r="BO675" s="101"/>
      <c r="BP675" s="101"/>
      <c r="BQ675" s="101"/>
      <c r="BR675" s="101"/>
      <c r="BS675" s="101"/>
      <c r="BT675" s="101"/>
      <c r="BU675" s="101"/>
    </row>
    <row r="676" ht="15.7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  <c r="BA676" s="101"/>
      <c r="BB676" s="101"/>
      <c r="BC676" s="101"/>
      <c r="BD676" s="101"/>
      <c r="BE676" s="101"/>
      <c r="BF676" s="101"/>
      <c r="BG676" s="101"/>
      <c r="BH676" s="101"/>
      <c r="BI676" s="101"/>
      <c r="BJ676" s="101"/>
      <c r="BK676" s="101"/>
      <c r="BL676" s="101"/>
      <c r="BM676" s="101"/>
      <c r="BN676" s="101"/>
      <c r="BO676" s="101"/>
      <c r="BP676" s="101"/>
      <c r="BQ676" s="101"/>
      <c r="BR676" s="101"/>
      <c r="BS676" s="101"/>
      <c r="BT676" s="101"/>
      <c r="BU676" s="101"/>
    </row>
    <row r="677" ht="15.7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  <c r="BA677" s="101"/>
      <c r="BB677" s="101"/>
      <c r="BC677" s="101"/>
      <c r="BD677" s="101"/>
      <c r="BE677" s="101"/>
      <c r="BF677" s="101"/>
      <c r="BG677" s="101"/>
      <c r="BH677" s="101"/>
      <c r="BI677" s="101"/>
      <c r="BJ677" s="101"/>
      <c r="BK677" s="101"/>
      <c r="BL677" s="101"/>
      <c r="BM677" s="101"/>
      <c r="BN677" s="101"/>
      <c r="BO677" s="101"/>
      <c r="BP677" s="101"/>
      <c r="BQ677" s="101"/>
      <c r="BR677" s="101"/>
      <c r="BS677" s="101"/>
      <c r="BT677" s="101"/>
      <c r="BU677" s="101"/>
    </row>
    <row r="678" ht="15.7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  <c r="BA678" s="101"/>
      <c r="BB678" s="101"/>
      <c r="BC678" s="101"/>
      <c r="BD678" s="101"/>
      <c r="BE678" s="101"/>
      <c r="BF678" s="101"/>
      <c r="BG678" s="101"/>
      <c r="BH678" s="101"/>
      <c r="BI678" s="101"/>
      <c r="BJ678" s="101"/>
      <c r="BK678" s="101"/>
      <c r="BL678" s="101"/>
      <c r="BM678" s="101"/>
      <c r="BN678" s="101"/>
      <c r="BO678" s="101"/>
      <c r="BP678" s="101"/>
      <c r="BQ678" s="101"/>
      <c r="BR678" s="101"/>
      <c r="BS678" s="101"/>
      <c r="BT678" s="101"/>
      <c r="BU678" s="101"/>
    </row>
    <row r="679" ht="15.7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  <c r="BA679" s="101"/>
      <c r="BB679" s="101"/>
      <c r="BC679" s="101"/>
      <c r="BD679" s="101"/>
      <c r="BE679" s="101"/>
      <c r="BF679" s="101"/>
      <c r="BG679" s="101"/>
      <c r="BH679" s="101"/>
      <c r="BI679" s="101"/>
      <c r="BJ679" s="101"/>
      <c r="BK679" s="101"/>
      <c r="BL679" s="101"/>
      <c r="BM679" s="101"/>
      <c r="BN679" s="101"/>
      <c r="BO679" s="101"/>
      <c r="BP679" s="101"/>
      <c r="BQ679" s="101"/>
      <c r="BR679" s="101"/>
      <c r="BS679" s="101"/>
      <c r="BT679" s="101"/>
      <c r="BU679" s="101"/>
    </row>
    <row r="680" ht="15.7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  <c r="BB680" s="101"/>
      <c r="BC680" s="101"/>
      <c r="BD680" s="101"/>
      <c r="BE680" s="101"/>
      <c r="BF680" s="101"/>
      <c r="BG680" s="101"/>
      <c r="BH680" s="101"/>
      <c r="BI680" s="101"/>
      <c r="BJ680" s="101"/>
      <c r="BK680" s="101"/>
      <c r="BL680" s="101"/>
      <c r="BM680" s="101"/>
      <c r="BN680" s="101"/>
      <c r="BO680" s="101"/>
      <c r="BP680" s="101"/>
      <c r="BQ680" s="101"/>
      <c r="BR680" s="101"/>
      <c r="BS680" s="101"/>
      <c r="BT680" s="101"/>
      <c r="BU680" s="101"/>
    </row>
    <row r="681" ht="15.7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  <c r="BA681" s="101"/>
      <c r="BB681" s="101"/>
      <c r="BC681" s="101"/>
      <c r="BD681" s="101"/>
      <c r="BE681" s="101"/>
      <c r="BF681" s="101"/>
      <c r="BG681" s="101"/>
      <c r="BH681" s="101"/>
      <c r="BI681" s="101"/>
      <c r="BJ681" s="101"/>
      <c r="BK681" s="101"/>
      <c r="BL681" s="101"/>
      <c r="BM681" s="101"/>
      <c r="BN681" s="101"/>
      <c r="BO681" s="101"/>
      <c r="BP681" s="101"/>
      <c r="BQ681" s="101"/>
      <c r="BR681" s="101"/>
      <c r="BS681" s="101"/>
      <c r="BT681" s="101"/>
      <c r="BU681" s="101"/>
    </row>
    <row r="682" ht="15.7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  <c r="BA682" s="101"/>
      <c r="BB682" s="101"/>
      <c r="BC682" s="101"/>
      <c r="BD682" s="101"/>
      <c r="BE682" s="101"/>
      <c r="BF682" s="101"/>
      <c r="BG682" s="101"/>
      <c r="BH682" s="101"/>
      <c r="BI682" s="101"/>
      <c r="BJ682" s="101"/>
      <c r="BK682" s="101"/>
      <c r="BL682" s="101"/>
      <c r="BM682" s="101"/>
      <c r="BN682" s="101"/>
      <c r="BO682" s="101"/>
      <c r="BP682" s="101"/>
      <c r="BQ682" s="101"/>
      <c r="BR682" s="101"/>
      <c r="BS682" s="101"/>
      <c r="BT682" s="101"/>
      <c r="BU682" s="101"/>
    </row>
    <row r="683" ht="15.7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  <c r="BB683" s="101"/>
      <c r="BC683" s="101"/>
      <c r="BD683" s="101"/>
      <c r="BE683" s="101"/>
      <c r="BF683" s="101"/>
      <c r="BG683" s="101"/>
      <c r="BH683" s="101"/>
      <c r="BI683" s="101"/>
      <c r="BJ683" s="101"/>
      <c r="BK683" s="101"/>
      <c r="BL683" s="101"/>
      <c r="BM683" s="101"/>
      <c r="BN683" s="101"/>
      <c r="BO683" s="101"/>
      <c r="BP683" s="101"/>
      <c r="BQ683" s="101"/>
      <c r="BR683" s="101"/>
      <c r="BS683" s="101"/>
      <c r="BT683" s="101"/>
      <c r="BU683" s="101"/>
    </row>
    <row r="684" ht="15.7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  <c r="BA684" s="101"/>
      <c r="BB684" s="101"/>
      <c r="BC684" s="101"/>
      <c r="BD684" s="101"/>
      <c r="BE684" s="101"/>
      <c r="BF684" s="101"/>
      <c r="BG684" s="101"/>
      <c r="BH684" s="101"/>
      <c r="BI684" s="101"/>
      <c r="BJ684" s="101"/>
      <c r="BK684" s="101"/>
      <c r="BL684" s="101"/>
      <c r="BM684" s="101"/>
      <c r="BN684" s="101"/>
      <c r="BO684" s="101"/>
      <c r="BP684" s="101"/>
      <c r="BQ684" s="101"/>
      <c r="BR684" s="101"/>
      <c r="BS684" s="101"/>
      <c r="BT684" s="101"/>
      <c r="BU684" s="101"/>
    </row>
    <row r="685" ht="15.7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  <c r="BA685" s="101"/>
      <c r="BB685" s="101"/>
      <c r="BC685" s="101"/>
      <c r="BD685" s="101"/>
      <c r="BE685" s="101"/>
      <c r="BF685" s="101"/>
      <c r="BG685" s="101"/>
      <c r="BH685" s="101"/>
      <c r="BI685" s="101"/>
      <c r="BJ685" s="101"/>
      <c r="BK685" s="101"/>
      <c r="BL685" s="101"/>
      <c r="BM685" s="101"/>
      <c r="BN685" s="101"/>
      <c r="BO685" s="101"/>
      <c r="BP685" s="101"/>
      <c r="BQ685" s="101"/>
      <c r="BR685" s="101"/>
      <c r="BS685" s="101"/>
      <c r="BT685" s="101"/>
      <c r="BU685" s="101"/>
    </row>
    <row r="686" ht="15.7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  <c r="BA686" s="101"/>
      <c r="BB686" s="101"/>
      <c r="BC686" s="101"/>
      <c r="BD686" s="101"/>
      <c r="BE686" s="101"/>
      <c r="BF686" s="101"/>
      <c r="BG686" s="101"/>
      <c r="BH686" s="101"/>
      <c r="BI686" s="101"/>
      <c r="BJ686" s="101"/>
      <c r="BK686" s="101"/>
      <c r="BL686" s="101"/>
      <c r="BM686" s="101"/>
      <c r="BN686" s="101"/>
      <c r="BO686" s="101"/>
      <c r="BP686" s="101"/>
      <c r="BQ686" s="101"/>
      <c r="BR686" s="101"/>
      <c r="BS686" s="101"/>
      <c r="BT686" s="101"/>
      <c r="BU686" s="101"/>
    </row>
    <row r="687" ht="15.7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101"/>
      <c r="BE687" s="101"/>
      <c r="BF687" s="101"/>
      <c r="BG687" s="101"/>
      <c r="BH687" s="101"/>
      <c r="BI687" s="101"/>
      <c r="BJ687" s="101"/>
      <c r="BK687" s="101"/>
      <c r="BL687" s="101"/>
      <c r="BM687" s="101"/>
      <c r="BN687" s="101"/>
      <c r="BO687" s="101"/>
      <c r="BP687" s="101"/>
      <c r="BQ687" s="101"/>
      <c r="BR687" s="101"/>
      <c r="BS687" s="101"/>
      <c r="BT687" s="101"/>
      <c r="BU687" s="101"/>
    </row>
    <row r="688" ht="15.7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  <c r="BA688" s="101"/>
      <c r="BB688" s="101"/>
      <c r="BC688" s="101"/>
      <c r="BD688" s="101"/>
      <c r="BE688" s="101"/>
      <c r="BF688" s="101"/>
      <c r="BG688" s="101"/>
      <c r="BH688" s="101"/>
      <c r="BI688" s="101"/>
      <c r="BJ688" s="101"/>
      <c r="BK688" s="101"/>
      <c r="BL688" s="101"/>
      <c r="BM688" s="101"/>
      <c r="BN688" s="101"/>
      <c r="BO688" s="101"/>
      <c r="BP688" s="101"/>
      <c r="BQ688" s="101"/>
      <c r="BR688" s="101"/>
      <c r="BS688" s="101"/>
      <c r="BT688" s="101"/>
      <c r="BU688" s="101"/>
    </row>
    <row r="689" ht="15.7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  <c r="BA689" s="101"/>
      <c r="BB689" s="101"/>
      <c r="BC689" s="101"/>
      <c r="BD689" s="101"/>
      <c r="BE689" s="101"/>
      <c r="BF689" s="101"/>
      <c r="BG689" s="101"/>
      <c r="BH689" s="101"/>
      <c r="BI689" s="101"/>
      <c r="BJ689" s="101"/>
      <c r="BK689" s="101"/>
      <c r="BL689" s="101"/>
      <c r="BM689" s="101"/>
      <c r="BN689" s="101"/>
      <c r="BO689" s="101"/>
      <c r="BP689" s="101"/>
      <c r="BQ689" s="101"/>
      <c r="BR689" s="101"/>
      <c r="BS689" s="101"/>
      <c r="BT689" s="101"/>
      <c r="BU689" s="101"/>
    </row>
    <row r="690" ht="15.7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  <c r="BA690" s="101"/>
      <c r="BB690" s="101"/>
      <c r="BC690" s="101"/>
      <c r="BD690" s="101"/>
      <c r="BE690" s="101"/>
      <c r="BF690" s="101"/>
      <c r="BG690" s="101"/>
      <c r="BH690" s="101"/>
      <c r="BI690" s="101"/>
      <c r="BJ690" s="101"/>
      <c r="BK690" s="101"/>
      <c r="BL690" s="101"/>
      <c r="BM690" s="101"/>
      <c r="BN690" s="101"/>
      <c r="BO690" s="101"/>
      <c r="BP690" s="101"/>
      <c r="BQ690" s="101"/>
      <c r="BR690" s="101"/>
      <c r="BS690" s="101"/>
      <c r="BT690" s="101"/>
      <c r="BU690" s="101"/>
    </row>
    <row r="691" ht="15.7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  <c r="BA691" s="101"/>
      <c r="BB691" s="101"/>
      <c r="BC691" s="101"/>
      <c r="BD691" s="101"/>
      <c r="BE691" s="101"/>
      <c r="BF691" s="101"/>
      <c r="BG691" s="101"/>
      <c r="BH691" s="101"/>
      <c r="BI691" s="101"/>
      <c r="BJ691" s="101"/>
      <c r="BK691" s="101"/>
      <c r="BL691" s="101"/>
      <c r="BM691" s="101"/>
      <c r="BN691" s="101"/>
      <c r="BO691" s="101"/>
      <c r="BP691" s="101"/>
      <c r="BQ691" s="101"/>
      <c r="BR691" s="101"/>
      <c r="BS691" s="101"/>
      <c r="BT691" s="101"/>
      <c r="BU691" s="101"/>
    </row>
    <row r="692" ht="15.7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  <c r="BA692" s="101"/>
      <c r="BB692" s="101"/>
      <c r="BC692" s="101"/>
      <c r="BD692" s="101"/>
      <c r="BE692" s="101"/>
      <c r="BF692" s="101"/>
      <c r="BG692" s="101"/>
      <c r="BH692" s="101"/>
      <c r="BI692" s="101"/>
      <c r="BJ692" s="101"/>
      <c r="BK692" s="101"/>
      <c r="BL692" s="101"/>
      <c r="BM692" s="101"/>
      <c r="BN692" s="101"/>
      <c r="BO692" s="101"/>
      <c r="BP692" s="101"/>
      <c r="BQ692" s="101"/>
      <c r="BR692" s="101"/>
      <c r="BS692" s="101"/>
      <c r="BT692" s="101"/>
      <c r="BU692" s="101"/>
    </row>
    <row r="693" ht="15.7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  <c r="BA693" s="101"/>
      <c r="BB693" s="101"/>
      <c r="BC693" s="101"/>
      <c r="BD693" s="101"/>
      <c r="BE693" s="101"/>
      <c r="BF693" s="101"/>
      <c r="BG693" s="101"/>
      <c r="BH693" s="101"/>
      <c r="BI693" s="101"/>
      <c r="BJ693" s="101"/>
      <c r="BK693" s="101"/>
      <c r="BL693" s="101"/>
      <c r="BM693" s="101"/>
      <c r="BN693" s="101"/>
      <c r="BO693" s="101"/>
      <c r="BP693" s="101"/>
      <c r="BQ693" s="101"/>
      <c r="BR693" s="101"/>
      <c r="BS693" s="101"/>
      <c r="BT693" s="101"/>
      <c r="BU693" s="101"/>
    </row>
    <row r="694" ht="15.7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  <c r="BB694" s="101"/>
      <c r="BC694" s="101"/>
      <c r="BD694" s="101"/>
      <c r="BE694" s="101"/>
      <c r="BF694" s="101"/>
      <c r="BG694" s="101"/>
      <c r="BH694" s="101"/>
      <c r="BI694" s="101"/>
      <c r="BJ694" s="101"/>
      <c r="BK694" s="101"/>
      <c r="BL694" s="101"/>
      <c r="BM694" s="101"/>
      <c r="BN694" s="101"/>
      <c r="BO694" s="101"/>
      <c r="BP694" s="101"/>
      <c r="BQ694" s="101"/>
      <c r="BR694" s="101"/>
      <c r="BS694" s="101"/>
      <c r="BT694" s="101"/>
      <c r="BU694" s="101"/>
    </row>
    <row r="695" ht="15.7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  <c r="BB695" s="101"/>
      <c r="BC695" s="101"/>
      <c r="BD695" s="101"/>
      <c r="BE695" s="101"/>
      <c r="BF695" s="101"/>
      <c r="BG695" s="101"/>
      <c r="BH695" s="101"/>
      <c r="BI695" s="101"/>
      <c r="BJ695" s="101"/>
      <c r="BK695" s="101"/>
      <c r="BL695" s="101"/>
      <c r="BM695" s="101"/>
      <c r="BN695" s="101"/>
      <c r="BO695" s="101"/>
      <c r="BP695" s="101"/>
      <c r="BQ695" s="101"/>
      <c r="BR695" s="101"/>
      <c r="BS695" s="101"/>
      <c r="BT695" s="101"/>
      <c r="BU695" s="101"/>
    </row>
    <row r="696" ht="15.7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  <c r="BA696" s="101"/>
      <c r="BB696" s="101"/>
      <c r="BC696" s="101"/>
      <c r="BD696" s="101"/>
      <c r="BE696" s="101"/>
      <c r="BF696" s="101"/>
      <c r="BG696" s="101"/>
      <c r="BH696" s="101"/>
      <c r="BI696" s="101"/>
      <c r="BJ696" s="101"/>
      <c r="BK696" s="101"/>
      <c r="BL696" s="101"/>
      <c r="BM696" s="101"/>
      <c r="BN696" s="101"/>
      <c r="BO696" s="101"/>
      <c r="BP696" s="101"/>
      <c r="BQ696" s="101"/>
      <c r="BR696" s="101"/>
      <c r="BS696" s="101"/>
      <c r="BT696" s="101"/>
      <c r="BU696" s="101"/>
    </row>
    <row r="697" ht="15.7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  <c r="BA697" s="101"/>
      <c r="BB697" s="101"/>
      <c r="BC697" s="101"/>
      <c r="BD697" s="101"/>
      <c r="BE697" s="101"/>
      <c r="BF697" s="101"/>
      <c r="BG697" s="101"/>
      <c r="BH697" s="101"/>
      <c r="BI697" s="101"/>
      <c r="BJ697" s="101"/>
      <c r="BK697" s="101"/>
      <c r="BL697" s="101"/>
      <c r="BM697" s="101"/>
      <c r="BN697" s="101"/>
      <c r="BO697" s="101"/>
      <c r="BP697" s="101"/>
      <c r="BQ697" s="101"/>
      <c r="BR697" s="101"/>
      <c r="BS697" s="101"/>
      <c r="BT697" s="101"/>
      <c r="BU697" s="101"/>
    </row>
    <row r="698" ht="15.7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  <c r="BA698" s="101"/>
      <c r="BB698" s="101"/>
      <c r="BC698" s="101"/>
      <c r="BD698" s="101"/>
      <c r="BE698" s="101"/>
      <c r="BF698" s="101"/>
      <c r="BG698" s="101"/>
      <c r="BH698" s="101"/>
      <c r="BI698" s="101"/>
      <c r="BJ698" s="101"/>
      <c r="BK698" s="101"/>
      <c r="BL698" s="101"/>
      <c r="BM698" s="101"/>
      <c r="BN698" s="101"/>
      <c r="BO698" s="101"/>
      <c r="BP698" s="101"/>
      <c r="BQ698" s="101"/>
      <c r="BR698" s="101"/>
      <c r="BS698" s="101"/>
      <c r="BT698" s="101"/>
      <c r="BU698" s="101"/>
    </row>
    <row r="699" ht="15.7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  <c r="BA699" s="101"/>
      <c r="BB699" s="101"/>
      <c r="BC699" s="101"/>
      <c r="BD699" s="101"/>
      <c r="BE699" s="101"/>
      <c r="BF699" s="101"/>
      <c r="BG699" s="101"/>
      <c r="BH699" s="101"/>
      <c r="BI699" s="101"/>
      <c r="BJ699" s="101"/>
      <c r="BK699" s="101"/>
      <c r="BL699" s="101"/>
      <c r="BM699" s="101"/>
      <c r="BN699" s="101"/>
      <c r="BO699" s="101"/>
      <c r="BP699" s="101"/>
      <c r="BQ699" s="101"/>
      <c r="BR699" s="101"/>
      <c r="BS699" s="101"/>
      <c r="BT699" s="101"/>
      <c r="BU699" s="101"/>
    </row>
    <row r="700" ht="15.7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  <c r="BA700" s="101"/>
      <c r="BB700" s="101"/>
      <c r="BC700" s="101"/>
      <c r="BD700" s="101"/>
      <c r="BE700" s="101"/>
      <c r="BF700" s="101"/>
      <c r="BG700" s="101"/>
      <c r="BH700" s="101"/>
      <c r="BI700" s="101"/>
      <c r="BJ700" s="101"/>
      <c r="BK700" s="101"/>
      <c r="BL700" s="101"/>
      <c r="BM700" s="101"/>
      <c r="BN700" s="101"/>
      <c r="BO700" s="101"/>
      <c r="BP700" s="101"/>
      <c r="BQ700" s="101"/>
      <c r="BR700" s="101"/>
      <c r="BS700" s="101"/>
      <c r="BT700" s="101"/>
      <c r="BU700" s="101"/>
    </row>
    <row r="701" ht="15.7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  <c r="BA701" s="101"/>
      <c r="BB701" s="101"/>
      <c r="BC701" s="101"/>
      <c r="BD701" s="101"/>
      <c r="BE701" s="101"/>
      <c r="BF701" s="101"/>
      <c r="BG701" s="101"/>
      <c r="BH701" s="101"/>
      <c r="BI701" s="101"/>
      <c r="BJ701" s="101"/>
      <c r="BK701" s="101"/>
      <c r="BL701" s="101"/>
      <c r="BM701" s="101"/>
      <c r="BN701" s="101"/>
      <c r="BO701" s="101"/>
      <c r="BP701" s="101"/>
      <c r="BQ701" s="101"/>
      <c r="BR701" s="101"/>
      <c r="BS701" s="101"/>
      <c r="BT701" s="101"/>
      <c r="BU701" s="101"/>
    </row>
    <row r="702" ht="15.7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  <c r="BA702" s="101"/>
      <c r="BB702" s="101"/>
      <c r="BC702" s="101"/>
      <c r="BD702" s="101"/>
      <c r="BE702" s="101"/>
      <c r="BF702" s="101"/>
      <c r="BG702" s="101"/>
      <c r="BH702" s="101"/>
      <c r="BI702" s="101"/>
      <c r="BJ702" s="101"/>
      <c r="BK702" s="101"/>
      <c r="BL702" s="101"/>
      <c r="BM702" s="101"/>
      <c r="BN702" s="101"/>
      <c r="BO702" s="101"/>
      <c r="BP702" s="101"/>
      <c r="BQ702" s="101"/>
      <c r="BR702" s="101"/>
      <c r="BS702" s="101"/>
      <c r="BT702" s="101"/>
      <c r="BU702" s="101"/>
    </row>
    <row r="703" ht="15.7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  <c r="BA703" s="101"/>
      <c r="BB703" s="101"/>
      <c r="BC703" s="101"/>
      <c r="BD703" s="101"/>
      <c r="BE703" s="101"/>
      <c r="BF703" s="101"/>
      <c r="BG703" s="101"/>
      <c r="BH703" s="101"/>
      <c r="BI703" s="101"/>
      <c r="BJ703" s="101"/>
      <c r="BK703" s="101"/>
      <c r="BL703" s="101"/>
      <c r="BM703" s="101"/>
      <c r="BN703" s="101"/>
      <c r="BO703" s="101"/>
      <c r="BP703" s="101"/>
      <c r="BQ703" s="101"/>
      <c r="BR703" s="101"/>
      <c r="BS703" s="101"/>
      <c r="BT703" s="101"/>
      <c r="BU703" s="101"/>
    </row>
    <row r="704" ht="15.7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  <c r="BA704" s="101"/>
      <c r="BB704" s="101"/>
      <c r="BC704" s="101"/>
      <c r="BD704" s="101"/>
      <c r="BE704" s="101"/>
      <c r="BF704" s="101"/>
      <c r="BG704" s="101"/>
      <c r="BH704" s="101"/>
      <c r="BI704" s="101"/>
      <c r="BJ704" s="101"/>
      <c r="BK704" s="101"/>
      <c r="BL704" s="101"/>
      <c r="BM704" s="101"/>
      <c r="BN704" s="101"/>
      <c r="BO704" s="101"/>
      <c r="BP704" s="101"/>
      <c r="BQ704" s="101"/>
      <c r="BR704" s="101"/>
      <c r="BS704" s="101"/>
      <c r="BT704" s="101"/>
      <c r="BU704" s="101"/>
    </row>
    <row r="705" ht="15.7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  <c r="BA705" s="101"/>
      <c r="BB705" s="101"/>
      <c r="BC705" s="101"/>
      <c r="BD705" s="101"/>
      <c r="BE705" s="101"/>
      <c r="BF705" s="101"/>
      <c r="BG705" s="101"/>
      <c r="BH705" s="101"/>
      <c r="BI705" s="101"/>
      <c r="BJ705" s="101"/>
      <c r="BK705" s="101"/>
      <c r="BL705" s="101"/>
      <c r="BM705" s="101"/>
      <c r="BN705" s="101"/>
      <c r="BO705" s="101"/>
      <c r="BP705" s="101"/>
      <c r="BQ705" s="101"/>
      <c r="BR705" s="101"/>
      <c r="BS705" s="101"/>
      <c r="BT705" s="101"/>
      <c r="BU705" s="101"/>
    </row>
    <row r="706" ht="15.7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  <c r="BA706" s="101"/>
      <c r="BB706" s="101"/>
      <c r="BC706" s="101"/>
      <c r="BD706" s="101"/>
      <c r="BE706" s="101"/>
      <c r="BF706" s="101"/>
      <c r="BG706" s="101"/>
      <c r="BH706" s="101"/>
      <c r="BI706" s="101"/>
      <c r="BJ706" s="101"/>
      <c r="BK706" s="101"/>
      <c r="BL706" s="101"/>
      <c r="BM706" s="101"/>
      <c r="BN706" s="101"/>
      <c r="BO706" s="101"/>
      <c r="BP706" s="101"/>
      <c r="BQ706" s="101"/>
      <c r="BR706" s="101"/>
      <c r="BS706" s="101"/>
      <c r="BT706" s="101"/>
      <c r="BU706" s="101"/>
    </row>
    <row r="707" ht="15.7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  <c r="BA707" s="101"/>
      <c r="BB707" s="101"/>
      <c r="BC707" s="101"/>
      <c r="BD707" s="101"/>
      <c r="BE707" s="101"/>
      <c r="BF707" s="101"/>
      <c r="BG707" s="101"/>
      <c r="BH707" s="101"/>
      <c r="BI707" s="101"/>
      <c r="BJ707" s="101"/>
      <c r="BK707" s="101"/>
      <c r="BL707" s="101"/>
      <c r="BM707" s="101"/>
      <c r="BN707" s="101"/>
      <c r="BO707" s="101"/>
      <c r="BP707" s="101"/>
      <c r="BQ707" s="101"/>
      <c r="BR707" s="101"/>
      <c r="BS707" s="101"/>
      <c r="BT707" s="101"/>
      <c r="BU707" s="101"/>
    </row>
    <row r="708" ht="15.7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  <c r="BA708" s="101"/>
      <c r="BB708" s="101"/>
      <c r="BC708" s="101"/>
      <c r="BD708" s="101"/>
      <c r="BE708" s="101"/>
      <c r="BF708" s="101"/>
      <c r="BG708" s="101"/>
      <c r="BH708" s="101"/>
      <c r="BI708" s="101"/>
      <c r="BJ708" s="101"/>
      <c r="BK708" s="101"/>
      <c r="BL708" s="101"/>
      <c r="BM708" s="101"/>
      <c r="BN708" s="101"/>
      <c r="BO708" s="101"/>
      <c r="BP708" s="101"/>
      <c r="BQ708" s="101"/>
      <c r="BR708" s="101"/>
      <c r="BS708" s="101"/>
      <c r="BT708" s="101"/>
      <c r="BU708" s="101"/>
    </row>
    <row r="709" ht="15.7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  <c r="BA709" s="101"/>
      <c r="BB709" s="101"/>
      <c r="BC709" s="101"/>
      <c r="BD709" s="101"/>
      <c r="BE709" s="101"/>
      <c r="BF709" s="101"/>
      <c r="BG709" s="101"/>
      <c r="BH709" s="101"/>
      <c r="BI709" s="101"/>
      <c r="BJ709" s="101"/>
      <c r="BK709" s="101"/>
      <c r="BL709" s="101"/>
      <c r="BM709" s="101"/>
      <c r="BN709" s="101"/>
      <c r="BO709" s="101"/>
      <c r="BP709" s="101"/>
      <c r="BQ709" s="101"/>
      <c r="BR709" s="101"/>
      <c r="BS709" s="101"/>
      <c r="BT709" s="101"/>
      <c r="BU709" s="101"/>
    </row>
    <row r="710" ht="15.7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  <c r="BA710" s="101"/>
      <c r="BB710" s="101"/>
      <c r="BC710" s="101"/>
      <c r="BD710" s="101"/>
      <c r="BE710" s="101"/>
      <c r="BF710" s="101"/>
      <c r="BG710" s="101"/>
      <c r="BH710" s="101"/>
      <c r="BI710" s="101"/>
      <c r="BJ710" s="101"/>
      <c r="BK710" s="101"/>
      <c r="BL710" s="101"/>
      <c r="BM710" s="101"/>
      <c r="BN710" s="101"/>
      <c r="BO710" s="101"/>
      <c r="BP710" s="101"/>
      <c r="BQ710" s="101"/>
      <c r="BR710" s="101"/>
      <c r="BS710" s="101"/>
      <c r="BT710" s="101"/>
      <c r="BU710" s="101"/>
    </row>
    <row r="711" ht="15.7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  <c r="BA711" s="101"/>
      <c r="BB711" s="101"/>
      <c r="BC711" s="101"/>
      <c r="BD711" s="101"/>
      <c r="BE711" s="101"/>
      <c r="BF711" s="101"/>
      <c r="BG711" s="101"/>
      <c r="BH711" s="101"/>
      <c r="BI711" s="101"/>
      <c r="BJ711" s="101"/>
      <c r="BK711" s="101"/>
      <c r="BL711" s="101"/>
      <c r="BM711" s="101"/>
      <c r="BN711" s="101"/>
      <c r="BO711" s="101"/>
      <c r="BP711" s="101"/>
      <c r="BQ711" s="101"/>
      <c r="BR711" s="101"/>
      <c r="BS711" s="101"/>
      <c r="BT711" s="101"/>
      <c r="BU711" s="101"/>
    </row>
    <row r="712" ht="15.7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  <c r="BA712" s="101"/>
      <c r="BB712" s="101"/>
      <c r="BC712" s="101"/>
      <c r="BD712" s="101"/>
      <c r="BE712" s="101"/>
      <c r="BF712" s="101"/>
      <c r="BG712" s="101"/>
      <c r="BH712" s="101"/>
      <c r="BI712" s="101"/>
      <c r="BJ712" s="101"/>
      <c r="BK712" s="101"/>
      <c r="BL712" s="101"/>
      <c r="BM712" s="101"/>
      <c r="BN712" s="101"/>
      <c r="BO712" s="101"/>
      <c r="BP712" s="101"/>
      <c r="BQ712" s="101"/>
      <c r="BR712" s="101"/>
      <c r="BS712" s="101"/>
      <c r="BT712" s="101"/>
      <c r="BU712" s="101"/>
    </row>
    <row r="713" ht="15.7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  <c r="BB713" s="101"/>
      <c r="BC713" s="101"/>
      <c r="BD713" s="101"/>
      <c r="BE713" s="101"/>
      <c r="BF713" s="101"/>
      <c r="BG713" s="101"/>
      <c r="BH713" s="101"/>
      <c r="BI713" s="101"/>
      <c r="BJ713" s="101"/>
      <c r="BK713" s="101"/>
      <c r="BL713" s="101"/>
      <c r="BM713" s="101"/>
      <c r="BN713" s="101"/>
      <c r="BO713" s="101"/>
      <c r="BP713" s="101"/>
      <c r="BQ713" s="101"/>
      <c r="BR713" s="101"/>
      <c r="BS713" s="101"/>
      <c r="BT713" s="101"/>
      <c r="BU713" s="101"/>
    </row>
    <row r="714" ht="15.7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  <c r="BA714" s="101"/>
      <c r="BB714" s="101"/>
      <c r="BC714" s="101"/>
      <c r="BD714" s="101"/>
      <c r="BE714" s="101"/>
      <c r="BF714" s="101"/>
      <c r="BG714" s="101"/>
      <c r="BH714" s="101"/>
      <c r="BI714" s="101"/>
      <c r="BJ714" s="101"/>
      <c r="BK714" s="101"/>
      <c r="BL714" s="101"/>
      <c r="BM714" s="101"/>
      <c r="BN714" s="101"/>
      <c r="BO714" s="101"/>
      <c r="BP714" s="101"/>
      <c r="BQ714" s="101"/>
      <c r="BR714" s="101"/>
      <c r="BS714" s="101"/>
      <c r="BT714" s="101"/>
      <c r="BU714" s="101"/>
    </row>
    <row r="715" ht="15.7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  <c r="BA715" s="101"/>
      <c r="BB715" s="101"/>
      <c r="BC715" s="101"/>
      <c r="BD715" s="101"/>
      <c r="BE715" s="101"/>
      <c r="BF715" s="101"/>
      <c r="BG715" s="101"/>
      <c r="BH715" s="101"/>
      <c r="BI715" s="101"/>
      <c r="BJ715" s="101"/>
      <c r="BK715" s="101"/>
      <c r="BL715" s="101"/>
      <c r="BM715" s="101"/>
      <c r="BN715" s="101"/>
      <c r="BO715" s="101"/>
      <c r="BP715" s="101"/>
      <c r="BQ715" s="101"/>
      <c r="BR715" s="101"/>
      <c r="BS715" s="101"/>
      <c r="BT715" s="101"/>
      <c r="BU715" s="101"/>
    </row>
    <row r="716" ht="15.7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  <c r="BA716" s="101"/>
      <c r="BB716" s="101"/>
      <c r="BC716" s="101"/>
      <c r="BD716" s="101"/>
      <c r="BE716" s="101"/>
      <c r="BF716" s="101"/>
      <c r="BG716" s="101"/>
      <c r="BH716" s="101"/>
      <c r="BI716" s="101"/>
      <c r="BJ716" s="101"/>
      <c r="BK716" s="101"/>
      <c r="BL716" s="101"/>
      <c r="BM716" s="101"/>
      <c r="BN716" s="101"/>
      <c r="BO716" s="101"/>
      <c r="BP716" s="101"/>
      <c r="BQ716" s="101"/>
      <c r="BR716" s="101"/>
      <c r="BS716" s="101"/>
      <c r="BT716" s="101"/>
      <c r="BU716" s="101"/>
    </row>
    <row r="717" ht="15.7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  <c r="BA717" s="101"/>
      <c r="BB717" s="101"/>
      <c r="BC717" s="101"/>
      <c r="BD717" s="101"/>
      <c r="BE717" s="101"/>
      <c r="BF717" s="101"/>
      <c r="BG717" s="101"/>
      <c r="BH717" s="101"/>
      <c r="BI717" s="101"/>
      <c r="BJ717" s="101"/>
      <c r="BK717" s="101"/>
      <c r="BL717" s="101"/>
      <c r="BM717" s="101"/>
      <c r="BN717" s="101"/>
      <c r="BO717" s="101"/>
      <c r="BP717" s="101"/>
      <c r="BQ717" s="101"/>
      <c r="BR717" s="101"/>
      <c r="BS717" s="101"/>
      <c r="BT717" s="101"/>
      <c r="BU717" s="101"/>
    </row>
    <row r="718" ht="15.7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  <c r="BA718" s="101"/>
      <c r="BB718" s="101"/>
      <c r="BC718" s="101"/>
      <c r="BD718" s="101"/>
      <c r="BE718" s="101"/>
      <c r="BF718" s="101"/>
      <c r="BG718" s="101"/>
      <c r="BH718" s="101"/>
      <c r="BI718" s="101"/>
      <c r="BJ718" s="101"/>
      <c r="BK718" s="101"/>
      <c r="BL718" s="101"/>
      <c r="BM718" s="101"/>
      <c r="BN718" s="101"/>
      <c r="BO718" s="101"/>
      <c r="BP718" s="101"/>
      <c r="BQ718" s="101"/>
      <c r="BR718" s="101"/>
      <c r="BS718" s="101"/>
      <c r="BT718" s="101"/>
      <c r="BU718" s="101"/>
    </row>
    <row r="719" ht="15.7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  <c r="BA719" s="101"/>
      <c r="BB719" s="101"/>
      <c r="BC719" s="101"/>
      <c r="BD719" s="101"/>
      <c r="BE719" s="101"/>
      <c r="BF719" s="101"/>
      <c r="BG719" s="101"/>
      <c r="BH719" s="101"/>
      <c r="BI719" s="101"/>
      <c r="BJ719" s="101"/>
      <c r="BK719" s="101"/>
      <c r="BL719" s="101"/>
      <c r="BM719" s="101"/>
      <c r="BN719" s="101"/>
      <c r="BO719" s="101"/>
      <c r="BP719" s="101"/>
      <c r="BQ719" s="101"/>
      <c r="BR719" s="101"/>
      <c r="BS719" s="101"/>
      <c r="BT719" s="101"/>
      <c r="BU719" s="101"/>
    </row>
    <row r="720" ht="15.7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  <c r="BA720" s="101"/>
      <c r="BB720" s="101"/>
      <c r="BC720" s="101"/>
      <c r="BD720" s="101"/>
      <c r="BE720" s="101"/>
      <c r="BF720" s="101"/>
      <c r="BG720" s="101"/>
      <c r="BH720" s="101"/>
      <c r="BI720" s="101"/>
      <c r="BJ720" s="101"/>
      <c r="BK720" s="101"/>
      <c r="BL720" s="101"/>
      <c r="BM720" s="101"/>
      <c r="BN720" s="101"/>
      <c r="BO720" s="101"/>
      <c r="BP720" s="101"/>
      <c r="BQ720" s="101"/>
      <c r="BR720" s="101"/>
      <c r="BS720" s="101"/>
      <c r="BT720" s="101"/>
      <c r="BU720" s="101"/>
    </row>
    <row r="721" ht="15.7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  <c r="BA721" s="101"/>
      <c r="BB721" s="101"/>
      <c r="BC721" s="101"/>
      <c r="BD721" s="101"/>
      <c r="BE721" s="101"/>
      <c r="BF721" s="101"/>
      <c r="BG721" s="101"/>
      <c r="BH721" s="101"/>
      <c r="BI721" s="101"/>
      <c r="BJ721" s="101"/>
      <c r="BK721" s="101"/>
      <c r="BL721" s="101"/>
      <c r="BM721" s="101"/>
      <c r="BN721" s="101"/>
      <c r="BO721" s="101"/>
      <c r="BP721" s="101"/>
      <c r="BQ721" s="101"/>
      <c r="BR721" s="101"/>
      <c r="BS721" s="101"/>
      <c r="BT721" s="101"/>
      <c r="BU721" s="101"/>
    </row>
    <row r="722" ht="15.7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  <c r="AV722" s="101"/>
      <c r="AW722" s="101"/>
      <c r="AX722" s="101"/>
      <c r="AY722" s="101"/>
      <c r="AZ722" s="101"/>
      <c r="BA722" s="101"/>
      <c r="BB722" s="101"/>
      <c r="BC722" s="101"/>
      <c r="BD722" s="101"/>
      <c r="BE722" s="101"/>
      <c r="BF722" s="101"/>
      <c r="BG722" s="101"/>
      <c r="BH722" s="101"/>
      <c r="BI722" s="101"/>
      <c r="BJ722" s="101"/>
      <c r="BK722" s="101"/>
      <c r="BL722" s="101"/>
      <c r="BM722" s="101"/>
      <c r="BN722" s="101"/>
      <c r="BO722" s="101"/>
      <c r="BP722" s="101"/>
      <c r="BQ722" s="101"/>
      <c r="BR722" s="101"/>
      <c r="BS722" s="101"/>
      <c r="BT722" s="101"/>
      <c r="BU722" s="101"/>
    </row>
    <row r="723" ht="15.7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  <c r="AV723" s="101"/>
      <c r="AW723" s="101"/>
      <c r="AX723" s="101"/>
      <c r="AY723" s="101"/>
      <c r="AZ723" s="101"/>
      <c r="BA723" s="101"/>
      <c r="BB723" s="101"/>
      <c r="BC723" s="101"/>
      <c r="BD723" s="101"/>
      <c r="BE723" s="101"/>
      <c r="BF723" s="101"/>
      <c r="BG723" s="101"/>
      <c r="BH723" s="101"/>
      <c r="BI723" s="101"/>
      <c r="BJ723" s="101"/>
      <c r="BK723" s="101"/>
      <c r="BL723" s="101"/>
      <c r="BM723" s="101"/>
      <c r="BN723" s="101"/>
      <c r="BO723" s="101"/>
      <c r="BP723" s="101"/>
      <c r="BQ723" s="101"/>
      <c r="BR723" s="101"/>
      <c r="BS723" s="101"/>
      <c r="BT723" s="101"/>
      <c r="BU723" s="101"/>
    </row>
    <row r="724" ht="15.7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101"/>
      <c r="BE724" s="101"/>
      <c r="BF724" s="101"/>
      <c r="BG724" s="101"/>
      <c r="BH724" s="101"/>
      <c r="BI724" s="101"/>
      <c r="BJ724" s="101"/>
      <c r="BK724" s="101"/>
      <c r="BL724" s="101"/>
      <c r="BM724" s="101"/>
      <c r="BN724" s="101"/>
      <c r="BO724" s="101"/>
      <c r="BP724" s="101"/>
      <c r="BQ724" s="101"/>
      <c r="BR724" s="101"/>
      <c r="BS724" s="101"/>
      <c r="BT724" s="101"/>
      <c r="BU724" s="101"/>
    </row>
    <row r="725" ht="15.7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  <c r="AV725" s="101"/>
      <c r="AW725" s="101"/>
      <c r="AX725" s="101"/>
      <c r="AY725" s="101"/>
      <c r="AZ725" s="101"/>
      <c r="BA725" s="101"/>
      <c r="BB725" s="101"/>
      <c r="BC725" s="101"/>
      <c r="BD725" s="101"/>
      <c r="BE725" s="101"/>
      <c r="BF725" s="101"/>
      <c r="BG725" s="101"/>
      <c r="BH725" s="101"/>
      <c r="BI725" s="101"/>
      <c r="BJ725" s="101"/>
      <c r="BK725" s="101"/>
      <c r="BL725" s="101"/>
      <c r="BM725" s="101"/>
      <c r="BN725" s="101"/>
      <c r="BO725" s="101"/>
      <c r="BP725" s="101"/>
      <c r="BQ725" s="101"/>
      <c r="BR725" s="101"/>
      <c r="BS725" s="101"/>
      <c r="BT725" s="101"/>
      <c r="BU725" s="101"/>
    </row>
    <row r="726" ht="15.7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  <c r="AV726" s="101"/>
      <c r="AW726" s="101"/>
      <c r="AX726" s="101"/>
      <c r="AY726" s="101"/>
      <c r="AZ726" s="101"/>
      <c r="BA726" s="101"/>
      <c r="BB726" s="101"/>
      <c r="BC726" s="101"/>
      <c r="BD726" s="101"/>
      <c r="BE726" s="101"/>
      <c r="BF726" s="101"/>
      <c r="BG726" s="101"/>
      <c r="BH726" s="101"/>
      <c r="BI726" s="101"/>
      <c r="BJ726" s="101"/>
      <c r="BK726" s="101"/>
      <c r="BL726" s="101"/>
      <c r="BM726" s="101"/>
      <c r="BN726" s="101"/>
      <c r="BO726" s="101"/>
      <c r="BP726" s="101"/>
      <c r="BQ726" s="101"/>
      <c r="BR726" s="101"/>
      <c r="BS726" s="101"/>
      <c r="BT726" s="101"/>
      <c r="BU726" s="101"/>
    </row>
    <row r="727" ht="15.7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  <c r="AV727" s="101"/>
      <c r="AW727" s="101"/>
      <c r="AX727" s="101"/>
      <c r="AY727" s="101"/>
      <c r="AZ727" s="101"/>
      <c r="BA727" s="101"/>
      <c r="BB727" s="101"/>
      <c r="BC727" s="101"/>
      <c r="BD727" s="101"/>
      <c r="BE727" s="101"/>
      <c r="BF727" s="101"/>
      <c r="BG727" s="101"/>
      <c r="BH727" s="101"/>
      <c r="BI727" s="101"/>
      <c r="BJ727" s="101"/>
      <c r="BK727" s="101"/>
      <c r="BL727" s="101"/>
      <c r="BM727" s="101"/>
      <c r="BN727" s="101"/>
      <c r="BO727" s="101"/>
      <c r="BP727" s="101"/>
      <c r="BQ727" s="101"/>
      <c r="BR727" s="101"/>
      <c r="BS727" s="101"/>
      <c r="BT727" s="101"/>
      <c r="BU727" s="101"/>
    </row>
    <row r="728" ht="15.7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  <c r="AV728" s="101"/>
      <c r="AW728" s="101"/>
      <c r="AX728" s="101"/>
      <c r="AY728" s="101"/>
      <c r="AZ728" s="101"/>
      <c r="BA728" s="101"/>
      <c r="BB728" s="101"/>
      <c r="BC728" s="101"/>
      <c r="BD728" s="101"/>
      <c r="BE728" s="101"/>
      <c r="BF728" s="101"/>
      <c r="BG728" s="101"/>
      <c r="BH728" s="101"/>
      <c r="BI728" s="101"/>
      <c r="BJ728" s="101"/>
      <c r="BK728" s="101"/>
      <c r="BL728" s="101"/>
      <c r="BM728" s="101"/>
      <c r="BN728" s="101"/>
      <c r="BO728" s="101"/>
      <c r="BP728" s="101"/>
      <c r="BQ728" s="101"/>
      <c r="BR728" s="101"/>
      <c r="BS728" s="101"/>
      <c r="BT728" s="101"/>
      <c r="BU728" s="101"/>
    </row>
    <row r="729" ht="15.7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  <c r="BB729" s="101"/>
      <c r="BC729" s="101"/>
      <c r="BD729" s="101"/>
      <c r="BE729" s="101"/>
      <c r="BF729" s="101"/>
      <c r="BG729" s="101"/>
      <c r="BH729" s="101"/>
      <c r="BI729" s="101"/>
      <c r="BJ729" s="101"/>
      <c r="BK729" s="101"/>
      <c r="BL729" s="101"/>
      <c r="BM729" s="101"/>
      <c r="BN729" s="101"/>
      <c r="BO729" s="101"/>
      <c r="BP729" s="101"/>
      <c r="BQ729" s="101"/>
      <c r="BR729" s="101"/>
      <c r="BS729" s="101"/>
      <c r="BT729" s="101"/>
      <c r="BU729" s="101"/>
    </row>
    <row r="730" ht="15.7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  <c r="BB730" s="101"/>
      <c r="BC730" s="101"/>
      <c r="BD730" s="101"/>
      <c r="BE730" s="101"/>
      <c r="BF730" s="101"/>
      <c r="BG730" s="101"/>
      <c r="BH730" s="101"/>
      <c r="BI730" s="101"/>
      <c r="BJ730" s="101"/>
      <c r="BK730" s="101"/>
      <c r="BL730" s="101"/>
      <c r="BM730" s="101"/>
      <c r="BN730" s="101"/>
      <c r="BO730" s="101"/>
      <c r="BP730" s="101"/>
      <c r="BQ730" s="101"/>
      <c r="BR730" s="101"/>
      <c r="BS730" s="101"/>
      <c r="BT730" s="101"/>
      <c r="BU730" s="101"/>
    </row>
    <row r="731" ht="15.7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  <c r="AV731" s="101"/>
      <c r="AW731" s="101"/>
      <c r="AX731" s="101"/>
      <c r="AY731" s="101"/>
      <c r="AZ731" s="101"/>
      <c r="BA731" s="101"/>
      <c r="BB731" s="101"/>
      <c r="BC731" s="101"/>
      <c r="BD731" s="101"/>
      <c r="BE731" s="101"/>
      <c r="BF731" s="101"/>
      <c r="BG731" s="101"/>
      <c r="BH731" s="101"/>
      <c r="BI731" s="101"/>
      <c r="BJ731" s="101"/>
      <c r="BK731" s="101"/>
      <c r="BL731" s="101"/>
      <c r="BM731" s="101"/>
      <c r="BN731" s="101"/>
      <c r="BO731" s="101"/>
      <c r="BP731" s="101"/>
      <c r="BQ731" s="101"/>
      <c r="BR731" s="101"/>
      <c r="BS731" s="101"/>
      <c r="BT731" s="101"/>
      <c r="BU731" s="101"/>
    </row>
    <row r="732" ht="15.7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  <c r="AV732" s="101"/>
      <c r="AW732" s="101"/>
      <c r="AX732" s="101"/>
      <c r="AY732" s="101"/>
      <c r="AZ732" s="101"/>
      <c r="BA732" s="101"/>
      <c r="BB732" s="101"/>
      <c r="BC732" s="101"/>
      <c r="BD732" s="101"/>
      <c r="BE732" s="101"/>
      <c r="BF732" s="101"/>
      <c r="BG732" s="101"/>
      <c r="BH732" s="101"/>
      <c r="BI732" s="101"/>
      <c r="BJ732" s="101"/>
      <c r="BK732" s="101"/>
      <c r="BL732" s="101"/>
      <c r="BM732" s="101"/>
      <c r="BN732" s="101"/>
      <c r="BO732" s="101"/>
      <c r="BP732" s="101"/>
      <c r="BQ732" s="101"/>
      <c r="BR732" s="101"/>
      <c r="BS732" s="101"/>
      <c r="BT732" s="101"/>
      <c r="BU732" s="101"/>
    </row>
    <row r="733" ht="15.7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  <c r="AV733" s="101"/>
      <c r="AW733" s="101"/>
      <c r="AX733" s="101"/>
      <c r="AY733" s="101"/>
      <c r="AZ733" s="101"/>
      <c r="BA733" s="101"/>
      <c r="BB733" s="101"/>
      <c r="BC733" s="101"/>
      <c r="BD733" s="101"/>
      <c r="BE733" s="101"/>
      <c r="BF733" s="101"/>
      <c r="BG733" s="101"/>
      <c r="BH733" s="101"/>
      <c r="BI733" s="101"/>
      <c r="BJ733" s="101"/>
      <c r="BK733" s="101"/>
      <c r="BL733" s="101"/>
      <c r="BM733" s="101"/>
      <c r="BN733" s="101"/>
      <c r="BO733" s="101"/>
      <c r="BP733" s="101"/>
      <c r="BQ733" s="101"/>
      <c r="BR733" s="101"/>
      <c r="BS733" s="101"/>
      <c r="BT733" s="101"/>
      <c r="BU733" s="101"/>
    </row>
    <row r="734" ht="15.7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  <c r="AV734" s="101"/>
      <c r="AW734" s="101"/>
      <c r="AX734" s="101"/>
      <c r="AY734" s="101"/>
      <c r="AZ734" s="101"/>
      <c r="BA734" s="101"/>
      <c r="BB734" s="101"/>
      <c r="BC734" s="101"/>
      <c r="BD734" s="101"/>
      <c r="BE734" s="101"/>
      <c r="BF734" s="101"/>
      <c r="BG734" s="101"/>
      <c r="BH734" s="101"/>
      <c r="BI734" s="101"/>
      <c r="BJ734" s="101"/>
      <c r="BK734" s="101"/>
      <c r="BL734" s="101"/>
      <c r="BM734" s="101"/>
      <c r="BN734" s="101"/>
      <c r="BO734" s="101"/>
      <c r="BP734" s="101"/>
      <c r="BQ734" s="101"/>
      <c r="BR734" s="101"/>
      <c r="BS734" s="101"/>
      <c r="BT734" s="101"/>
      <c r="BU734" s="101"/>
    </row>
    <row r="735" ht="15.7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  <c r="AV735" s="101"/>
      <c r="AW735" s="101"/>
      <c r="AX735" s="101"/>
      <c r="AY735" s="101"/>
      <c r="AZ735" s="101"/>
      <c r="BA735" s="101"/>
      <c r="BB735" s="101"/>
      <c r="BC735" s="101"/>
      <c r="BD735" s="101"/>
      <c r="BE735" s="101"/>
      <c r="BF735" s="101"/>
      <c r="BG735" s="101"/>
      <c r="BH735" s="101"/>
      <c r="BI735" s="101"/>
      <c r="BJ735" s="101"/>
      <c r="BK735" s="101"/>
      <c r="BL735" s="101"/>
      <c r="BM735" s="101"/>
      <c r="BN735" s="101"/>
      <c r="BO735" s="101"/>
      <c r="BP735" s="101"/>
      <c r="BQ735" s="101"/>
      <c r="BR735" s="101"/>
      <c r="BS735" s="101"/>
      <c r="BT735" s="101"/>
      <c r="BU735" s="101"/>
    </row>
    <row r="736" ht="15.7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  <c r="BB736" s="101"/>
      <c r="BC736" s="101"/>
      <c r="BD736" s="101"/>
      <c r="BE736" s="101"/>
      <c r="BF736" s="101"/>
      <c r="BG736" s="101"/>
      <c r="BH736" s="101"/>
      <c r="BI736" s="101"/>
      <c r="BJ736" s="101"/>
      <c r="BK736" s="101"/>
      <c r="BL736" s="101"/>
      <c r="BM736" s="101"/>
      <c r="BN736" s="101"/>
      <c r="BO736" s="101"/>
      <c r="BP736" s="101"/>
      <c r="BQ736" s="101"/>
      <c r="BR736" s="101"/>
      <c r="BS736" s="101"/>
      <c r="BT736" s="101"/>
      <c r="BU736" s="101"/>
    </row>
    <row r="737" ht="15.7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  <c r="AV737" s="101"/>
      <c r="AW737" s="101"/>
      <c r="AX737" s="101"/>
      <c r="AY737" s="101"/>
      <c r="AZ737" s="101"/>
      <c r="BA737" s="101"/>
      <c r="BB737" s="101"/>
      <c r="BC737" s="101"/>
      <c r="BD737" s="101"/>
      <c r="BE737" s="101"/>
      <c r="BF737" s="101"/>
      <c r="BG737" s="101"/>
      <c r="BH737" s="101"/>
      <c r="BI737" s="101"/>
      <c r="BJ737" s="101"/>
      <c r="BK737" s="101"/>
      <c r="BL737" s="101"/>
      <c r="BM737" s="101"/>
      <c r="BN737" s="101"/>
      <c r="BO737" s="101"/>
      <c r="BP737" s="101"/>
      <c r="BQ737" s="101"/>
      <c r="BR737" s="101"/>
      <c r="BS737" s="101"/>
      <c r="BT737" s="101"/>
      <c r="BU737" s="101"/>
    </row>
    <row r="738" ht="15.7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  <c r="AV738" s="101"/>
      <c r="AW738" s="101"/>
      <c r="AX738" s="101"/>
      <c r="AY738" s="101"/>
      <c r="AZ738" s="101"/>
      <c r="BA738" s="101"/>
      <c r="BB738" s="101"/>
      <c r="BC738" s="101"/>
      <c r="BD738" s="101"/>
      <c r="BE738" s="101"/>
      <c r="BF738" s="101"/>
      <c r="BG738" s="101"/>
      <c r="BH738" s="101"/>
      <c r="BI738" s="101"/>
      <c r="BJ738" s="101"/>
      <c r="BK738" s="101"/>
      <c r="BL738" s="101"/>
      <c r="BM738" s="101"/>
      <c r="BN738" s="101"/>
      <c r="BO738" s="101"/>
      <c r="BP738" s="101"/>
      <c r="BQ738" s="101"/>
      <c r="BR738" s="101"/>
      <c r="BS738" s="101"/>
      <c r="BT738" s="101"/>
      <c r="BU738" s="101"/>
    </row>
    <row r="739" ht="15.7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  <c r="BB739" s="101"/>
      <c r="BC739" s="101"/>
      <c r="BD739" s="101"/>
      <c r="BE739" s="101"/>
      <c r="BF739" s="101"/>
      <c r="BG739" s="101"/>
      <c r="BH739" s="101"/>
      <c r="BI739" s="101"/>
      <c r="BJ739" s="101"/>
      <c r="BK739" s="101"/>
      <c r="BL739" s="101"/>
      <c r="BM739" s="101"/>
      <c r="BN739" s="101"/>
      <c r="BO739" s="101"/>
      <c r="BP739" s="101"/>
      <c r="BQ739" s="101"/>
      <c r="BR739" s="101"/>
      <c r="BS739" s="101"/>
      <c r="BT739" s="101"/>
      <c r="BU739" s="101"/>
    </row>
    <row r="740" ht="15.7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  <c r="BB740" s="101"/>
      <c r="BC740" s="101"/>
      <c r="BD740" s="101"/>
      <c r="BE740" s="101"/>
      <c r="BF740" s="101"/>
      <c r="BG740" s="101"/>
      <c r="BH740" s="101"/>
      <c r="BI740" s="101"/>
      <c r="BJ740" s="101"/>
      <c r="BK740" s="101"/>
      <c r="BL740" s="101"/>
      <c r="BM740" s="101"/>
      <c r="BN740" s="101"/>
      <c r="BO740" s="101"/>
      <c r="BP740" s="101"/>
      <c r="BQ740" s="101"/>
      <c r="BR740" s="101"/>
      <c r="BS740" s="101"/>
      <c r="BT740" s="101"/>
      <c r="BU740" s="101"/>
    </row>
    <row r="741" ht="15.7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  <c r="AV741" s="101"/>
      <c r="AW741" s="101"/>
      <c r="AX741" s="101"/>
      <c r="AY741" s="101"/>
      <c r="AZ741" s="101"/>
      <c r="BA741" s="101"/>
      <c r="BB741" s="101"/>
      <c r="BC741" s="101"/>
      <c r="BD741" s="101"/>
      <c r="BE741" s="101"/>
      <c r="BF741" s="101"/>
      <c r="BG741" s="101"/>
      <c r="BH741" s="101"/>
      <c r="BI741" s="101"/>
      <c r="BJ741" s="101"/>
      <c r="BK741" s="101"/>
      <c r="BL741" s="101"/>
      <c r="BM741" s="101"/>
      <c r="BN741" s="101"/>
      <c r="BO741" s="101"/>
      <c r="BP741" s="101"/>
      <c r="BQ741" s="101"/>
      <c r="BR741" s="101"/>
      <c r="BS741" s="101"/>
      <c r="BT741" s="101"/>
      <c r="BU741" s="101"/>
    </row>
    <row r="742" ht="15.7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  <c r="AV742" s="101"/>
      <c r="AW742" s="101"/>
      <c r="AX742" s="101"/>
      <c r="AY742" s="101"/>
      <c r="AZ742" s="101"/>
      <c r="BA742" s="101"/>
      <c r="BB742" s="101"/>
      <c r="BC742" s="101"/>
      <c r="BD742" s="101"/>
      <c r="BE742" s="101"/>
      <c r="BF742" s="101"/>
      <c r="BG742" s="101"/>
      <c r="BH742" s="101"/>
      <c r="BI742" s="101"/>
      <c r="BJ742" s="101"/>
      <c r="BK742" s="101"/>
      <c r="BL742" s="101"/>
      <c r="BM742" s="101"/>
      <c r="BN742" s="101"/>
      <c r="BO742" s="101"/>
      <c r="BP742" s="101"/>
      <c r="BQ742" s="101"/>
      <c r="BR742" s="101"/>
      <c r="BS742" s="101"/>
      <c r="BT742" s="101"/>
      <c r="BU742" s="101"/>
    </row>
    <row r="743" ht="15.7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  <c r="AV743" s="101"/>
      <c r="AW743" s="101"/>
      <c r="AX743" s="101"/>
      <c r="AY743" s="101"/>
      <c r="AZ743" s="101"/>
      <c r="BA743" s="101"/>
      <c r="BB743" s="101"/>
      <c r="BC743" s="101"/>
      <c r="BD743" s="101"/>
      <c r="BE743" s="101"/>
      <c r="BF743" s="101"/>
      <c r="BG743" s="101"/>
      <c r="BH743" s="101"/>
      <c r="BI743" s="101"/>
      <c r="BJ743" s="101"/>
      <c r="BK743" s="101"/>
      <c r="BL743" s="101"/>
      <c r="BM743" s="101"/>
      <c r="BN743" s="101"/>
      <c r="BO743" s="101"/>
      <c r="BP743" s="101"/>
      <c r="BQ743" s="101"/>
      <c r="BR743" s="101"/>
      <c r="BS743" s="101"/>
      <c r="BT743" s="101"/>
      <c r="BU743" s="101"/>
    </row>
    <row r="744" ht="15.7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101"/>
      <c r="BE744" s="101"/>
      <c r="BF744" s="101"/>
      <c r="BG744" s="101"/>
      <c r="BH744" s="101"/>
      <c r="BI744" s="101"/>
      <c r="BJ744" s="101"/>
      <c r="BK744" s="101"/>
      <c r="BL744" s="101"/>
      <c r="BM744" s="101"/>
      <c r="BN744" s="101"/>
      <c r="BO744" s="101"/>
      <c r="BP744" s="101"/>
      <c r="BQ744" s="101"/>
      <c r="BR744" s="101"/>
      <c r="BS744" s="101"/>
      <c r="BT744" s="101"/>
      <c r="BU744" s="101"/>
    </row>
    <row r="745" ht="15.7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  <c r="AV745" s="101"/>
      <c r="AW745" s="101"/>
      <c r="AX745" s="101"/>
      <c r="AY745" s="101"/>
      <c r="AZ745" s="101"/>
      <c r="BA745" s="101"/>
      <c r="BB745" s="101"/>
      <c r="BC745" s="101"/>
      <c r="BD745" s="101"/>
      <c r="BE745" s="101"/>
      <c r="BF745" s="101"/>
      <c r="BG745" s="101"/>
      <c r="BH745" s="101"/>
      <c r="BI745" s="101"/>
      <c r="BJ745" s="101"/>
      <c r="BK745" s="101"/>
      <c r="BL745" s="101"/>
      <c r="BM745" s="101"/>
      <c r="BN745" s="101"/>
      <c r="BO745" s="101"/>
      <c r="BP745" s="101"/>
      <c r="BQ745" s="101"/>
      <c r="BR745" s="101"/>
      <c r="BS745" s="101"/>
      <c r="BT745" s="101"/>
      <c r="BU745" s="101"/>
    </row>
    <row r="746" ht="15.7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  <c r="AV746" s="101"/>
      <c r="AW746" s="101"/>
      <c r="AX746" s="101"/>
      <c r="AY746" s="101"/>
      <c r="AZ746" s="101"/>
      <c r="BA746" s="101"/>
      <c r="BB746" s="101"/>
      <c r="BC746" s="101"/>
      <c r="BD746" s="101"/>
      <c r="BE746" s="101"/>
      <c r="BF746" s="101"/>
      <c r="BG746" s="101"/>
      <c r="BH746" s="101"/>
      <c r="BI746" s="101"/>
      <c r="BJ746" s="101"/>
      <c r="BK746" s="101"/>
      <c r="BL746" s="101"/>
      <c r="BM746" s="101"/>
      <c r="BN746" s="101"/>
      <c r="BO746" s="101"/>
      <c r="BP746" s="101"/>
      <c r="BQ746" s="101"/>
      <c r="BR746" s="101"/>
      <c r="BS746" s="101"/>
      <c r="BT746" s="101"/>
      <c r="BU746" s="101"/>
    </row>
    <row r="747" ht="15.7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  <c r="AV747" s="101"/>
      <c r="AW747" s="101"/>
      <c r="AX747" s="101"/>
      <c r="AY747" s="101"/>
      <c r="AZ747" s="101"/>
      <c r="BA747" s="101"/>
      <c r="BB747" s="101"/>
      <c r="BC747" s="101"/>
      <c r="BD747" s="101"/>
      <c r="BE747" s="101"/>
      <c r="BF747" s="101"/>
      <c r="BG747" s="101"/>
      <c r="BH747" s="101"/>
      <c r="BI747" s="101"/>
      <c r="BJ747" s="101"/>
      <c r="BK747" s="101"/>
      <c r="BL747" s="101"/>
      <c r="BM747" s="101"/>
      <c r="BN747" s="101"/>
      <c r="BO747" s="101"/>
      <c r="BP747" s="101"/>
      <c r="BQ747" s="101"/>
      <c r="BR747" s="101"/>
      <c r="BS747" s="101"/>
      <c r="BT747" s="101"/>
      <c r="BU747" s="101"/>
    </row>
    <row r="748" ht="15.7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  <c r="AV748" s="101"/>
      <c r="AW748" s="101"/>
      <c r="AX748" s="101"/>
      <c r="AY748" s="101"/>
      <c r="AZ748" s="101"/>
      <c r="BA748" s="101"/>
      <c r="BB748" s="101"/>
      <c r="BC748" s="101"/>
      <c r="BD748" s="101"/>
      <c r="BE748" s="101"/>
      <c r="BF748" s="101"/>
      <c r="BG748" s="101"/>
      <c r="BH748" s="101"/>
      <c r="BI748" s="101"/>
      <c r="BJ748" s="101"/>
      <c r="BK748" s="101"/>
      <c r="BL748" s="101"/>
      <c r="BM748" s="101"/>
      <c r="BN748" s="101"/>
      <c r="BO748" s="101"/>
      <c r="BP748" s="101"/>
      <c r="BQ748" s="101"/>
      <c r="BR748" s="101"/>
      <c r="BS748" s="101"/>
      <c r="BT748" s="101"/>
      <c r="BU748" s="101"/>
    </row>
    <row r="749" ht="15.7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  <c r="AV749" s="101"/>
      <c r="AW749" s="101"/>
      <c r="AX749" s="101"/>
      <c r="AY749" s="101"/>
      <c r="AZ749" s="101"/>
      <c r="BA749" s="101"/>
      <c r="BB749" s="101"/>
      <c r="BC749" s="101"/>
      <c r="BD749" s="101"/>
      <c r="BE749" s="101"/>
      <c r="BF749" s="101"/>
      <c r="BG749" s="101"/>
      <c r="BH749" s="101"/>
      <c r="BI749" s="101"/>
      <c r="BJ749" s="101"/>
      <c r="BK749" s="101"/>
      <c r="BL749" s="101"/>
      <c r="BM749" s="101"/>
      <c r="BN749" s="101"/>
      <c r="BO749" s="101"/>
      <c r="BP749" s="101"/>
      <c r="BQ749" s="101"/>
      <c r="BR749" s="101"/>
      <c r="BS749" s="101"/>
      <c r="BT749" s="101"/>
      <c r="BU749" s="101"/>
    </row>
    <row r="750" ht="15.7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  <c r="AV750" s="101"/>
      <c r="AW750" s="101"/>
      <c r="AX750" s="101"/>
      <c r="AY750" s="101"/>
      <c r="AZ750" s="101"/>
      <c r="BA750" s="101"/>
      <c r="BB750" s="101"/>
      <c r="BC750" s="101"/>
      <c r="BD750" s="101"/>
      <c r="BE750" s="101"/>
      <c r="BF750" s="101"/>
      <c r="BG750" s="101"/>
      <c r="BH750" s="101"/>
      <c r="BI750" s="101"/>
      <c r="BJ750" s="101"/>
      <c r="BK750" s="101"/>
      <c r="BL750" s="101"/>
      <c r="BM750" s="101"/>
      <c r="BN750" s="101"/>
      <c r="BO750" s="101"/>
      <c r="BP750" s="101"/>
      <c r="BQ750" s="101"/>
      <c r="BR750" s="101"/>
      <c r="BS750" s="101"/>
      <c r="BT750" s="101"/>
      <c r="BU750" s="101"/>
    </row>
    <row r="751" ht="15.7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  <c r="AV751" s="101"/>
      <c r="AW751" s="101"/>
      <c r="AX751" s="101"/>
      <c r="AY751" s="101"/>
      <c r="AZ751" s="101"/>
      <c r="BA751" s="101"/>
      <c r="BB751" s="101"/>
      <c r="BC751" s="101"/>
      <c r="BD751" s="101"/>
      <c r="BE751" s="101"/>
      <c r="BF751" s="101"/>
      <c r="BG751" s="101"/>
      <c r="BH751" s="101"/>
      <c r="BI751" s="101"/>
      <c r="BJ751" s="101"/>
      <c r="BK751" s="101"/>
      <c r="BL751" s="101"/>
      <c r="BM751" s="101"/>
      <c r="BN751" s="101"/>
      <c r="BO751" s="101"/>
      <c r="BP751" s="101"/>
      <c r="BQ751" s="101"/>
      <c r="BR751" s="101"/>
      <c r="BS751" s="101"/>
      <c r="BT751" s="101"/>
      <c r="BU751" s="101"/>
    </row>
    <row r="752" ht="15.7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  <c r="AV752" s="101"/>
      <c r="AW752" s="101"/>
      <c r="AX752" s="101"/>
      <c r="AY752" s="101"/>
      <c r="AZ752" s="101"/>
      <c r="BA752" s="101"/>
      <c r="BB752" s="101"/>
      <c r="BC752" s="101"/>
      <c r="BD752" s="101"/>
      <c r="BE752" s="101"/>
      <c r="BF752" s="101"/>
      <c r="BG752" s="101"/>
      <c r="BH752" s="101"/>
      <c r="BI752" s="101"/>
      <c r="BJ752" s="101"/>
      <c r="BK752" s="101"/>
      <c r="BL752" s="101"/>
      <c r="BM752" s="101"/>
      <c r="BN752" s="101"/>
      <c r="BO752" s="101"/>
      <c r="BP752" s="101"/>
      <c r="BQ752" s="101"/>
      <c r="BR752" s="101"/>
      <c r="BS752" s="101"/>
      <c r="BT752" s="101"/>
      <c r="BU752" s="101"/>
    </row>
    <row r="753" ht="15.7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  <c r="AV753" s="101"/>
      <c r="AW753" s="101"/>
      <c r="AX753" s="101"/>
      <c r="AY753" s="101"/>
      <c r="AZ753" s="101"/>
      <c r="BA753" s="101"/>
      <c r="BB753" s="101"/>
      <c r="BC753" s="101"/>
      <c r="BD753" s="101"/>
      <c r="BE753" s="101"/>
      <c r="BF753" s="101"/>
      <c r="BG753" s="101"/>
      <c r="BH753" s="101"/>
      <c r="BI753" s="101"/>
      <c r="BJ753" s="101"/>
      <c r="BK753" s="101"/>
      <c r="BL753" s="101"/>
      <c r="BM753" s="101"/>
      <c r="BN753" s="101"/>
      <c r="BO753" s="101"/>
      <c r="BP753" s="101"/>
      <c r="BQ753" s="101"/>
      <c r="BR753" s="101"/>
      <c r="BS753" s="101"/>
      <c r="BT753" s="101"/>
      <c r="BU753" s="101"/>
    </row>
    <row r="754" ht="15.7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  <c r="AV754" s="101"/>
      <c r="AW754" s="101"/>
      <c r="AX754" s="101"/>
      <c r="AY754" s="101"/>
      <c r="AZ754" s="101"/>
      <c r="BA754" s="101"/>
      <c r="BB754" s="101"/>
      <c r="BC754" s="101"/>
      <c r="BD754" s="101"/>
      <c r="BE754" s="101"/>
      <c r="BF754" s="101"/>
      <c r="BG754" s="101"/>
      <c r="BH754" s="101"/>
      <c r="BI754" s="101"/>
      <c r="BJ754" s="101"/>
      <c r="BK754" s="101"/>
      <c r="BL754" s="101"/>
      <c r="BM754" s="101"/>
      <c r="BN754" s="101"/>
      <c r="BO754" s="101"/>
      <c r="BP754" s="101"/>
      <c r="BQ754" s="101"/>
      <c r="BR754" s="101"/>
      <c r="BS754" s="101"/>
      <c r="BT754" s="101"/>
      <c r="BU754" s="101"/>
    </row>
    <row r="755" ht="15.7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  <c r="AV755" s="101"/>
      <c r="AW755" s="101"/>
      <c r="AX755" s="101"/>
      <c r="AY755" s="101"/>
      <c r="AZ755" s="101"/>
      <c r="BA755" s="101"/>
      <c r="BB755" s="101"/>
      <c r="BC755" s="101"/>
      <c r="BD755" s="101"/>
      <c r="BE755" s="101"/>
      <c r="BF755" s="101"/>
      <c r="BG755" s="101"/>
      <c r="BH755" s="101"/>
      <c r="BI755" s="101"/>
      <c r="BJ755" s="101"/>
      <c r="BK755" s="101"/>
      <c r="BL755" s="101"/>
      <c r="BM755" s="101"/>
      <c r="BN755" s="101"/>
      <c r="BO755" s="101"/>
      <c r="BP755" s="101"/>
      <c r="BQ755" s="101"/>
      <c r="BR755" s="101"/>
      <c r="BS755" s="101"/>
      <c r="BT755" s="101"/>
      <c r="BU755" s="101"/>
    </row>
    <row r="756" ht="15.7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101"/>
      <c r="BC756" s="101"/>
      <c r="BD756" s="101"/>
      <c r="BE756" s="101"/>
      <c r="BF756" s="101"/>
      <c r="BG756" s="101"/>
      <c r="BH756" s="101"/>
      <c r="BI756" s="101"/>
      <c r="BJ756" s="101"/>
      <c r="BK756" s="101"/>
      <c r="BL756" s="101"/>
      <c r="BM756" s="101"/>
      <c r="BN756" s="101"/>
      <c r="BO756" s="101"/>
      <c r="BP756" s="101"/>
      <c r="BQ756" s="101"/>
      <c r="BR756" s="101"/>
      <c r="BS756" s="101"/>
      <c r="BT756" s="101"/>
      <c r="BU756" s="101"/>
    </row>
    <row r="757" ht="15.7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  <c r="AV757" s="101"/>
      <c r="AW757" s="101"/>
      <c r="AX757" s="101"/>
      <c r="AY757" s="101"/>
      <c r="AZ757" s="101"/>
      <c r="BA757" s="101"/>
      <c r="BB757" s="101"/>
      <c r="BC757" s="101"/>
      <c r="BD757" s="101"/>
      <c r="BE757" s="101"/>
      <c r="BF757" s="101"/>
      <c r="BG757" s="101"/>
      <c r="BH757" s="101"/>
      <c r="BI757" s="101"/>
      <c r="BJ757" s="101"/>
      <c r="BK757" s="101"/>
      <c r="BL757" s="101"/>
      <c r="BM757" s="101"/>
      <c r="BN757" s="101"/>
      <c r="BO757" s="101"/>
      <c r="BP757" s="101"/>
      <c r="BQ757" s="101"/>
      <c r="BR757" s="101"/>
      <c r="BS757" s="101"/>
      <c r="BT757" s="101"/>
      <c r="BU757" s="101"/>
    </row>
    <row r="758" ht="15.7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  <c r="AV758" s="101"/>
      <c r="AW758" s="101"/>
      <c r="AX758" s="101"/>
      <c r="AY758" s="101"/>
      <c r="AZ758" s="101"/>
      <c r="BA758" s="101"/>
      <c r="BB758" s="101"/>
      <c r="BC758" s="101"/>
      <c r="BD758" s="101"/>
      <c r="BE758" s="101"/>
      <c r="BF758" s="101"/>
      <c r="BG758" s="101"/>
      <c r="BH758" s="101"/>
      <c r="BI758" s="101"/>
      <c r="BJ758" s="101"/>
      <c r="BK758" s="101"/>
      <c r="BL758" s="101"/>
      <c r="BM758" s="101"/>
      <c r="BN758" s="101"/>
      <c r="BO758" s="101"/>
      <c r="BP758" s="101"/>
      <c r="BQ758" s="101"/>
      <c r="BR758" s="101"/>
      <c r="BS758" s="101"/>
      <c r="BT758" s="101"/>
      <c r="BU758" s="101"/>
    </row>
    <row r="759" ht="15.7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  <c r="AV759" s="101"/>
      <c r="AW759" s="101"/>
      <c r="AX759" s="101"/>
      <c r="AY759" s="101"/>
      <c r="AZ759" s="101"/>
      <c r="BA759" s="101"/>
      <c r="BB759" s="101"/>
      <c r="BC759" s="101"/>
      <c r="BD759" s="101"/>
      <c r="BE759" s="101"/>
      <c r="BF759" s="101"/>
      <c r="BG759" s="101"/>
      <c r="BH759" s="101"/>
      <c r="BI759" s="101"/>
      <c r="BJ759" s="101"/>
      <c r="BK759" s="101"/>
      <c r="BL759" s="101"/>
      <c r="BM759" s="101"/>
      <c r="BN759" s="101"/>
      <c r="BO759" s="101"/>
      <c r="BP759" s="101"/>
      <c r="BQ759" s="101"/>
      <c r="BR759" s="101"/>
      <c r="BS759" s="101"/>
      <c r="BT759" s="101"/>
      <c r="BU759" s="101"/>
    </row>
    <row r="760" ht="15.7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  <c r="AV760" s="101"/>
      <c r="AW760" s="101"/>
      <c r="AX760" s="101"/>
      <c r="AY760" s="101"/>
      <c r="AZ760" s="101"/>
      <c r="BA760" s="101"/>
      <c r="BB760" s="101"/>
      <c r="BC760" s="101"/>
      <c r="BD760" s="101"/>
      <c r="BE760" s="101"/>
      <c r="BF760" s="101"/>
      <c r="BG760" s="101"/>
      <c r="BH760" s="101"/>
      <c r="BI760" s="101"/>
      <c r="BJ760" s="101"/>
      <c r="BK760" s="101"/>
      <c r="BL760" s="101"/>
      <c r="BM760" s="101"/>
      <c r="BN760" s="101"/>
      <c r="BO760" s="101"/>
      <c r="BP760" s="101"/>
      <c r="BQ760" s="101"/>
      <c r="BR760" s="101"/>
      <c r="BS760" s="101"/>
      <c r="BT760" s="101"/>
      <c r="BU760" s="101"/>
    </row>
    <row r="761" ht="15.7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  <c r="AV761" s="101"/>
      <c r="AW761" s="101"/>
      <c r="AX761" s="101"/>
      <c r="AY761" s="101"/>
      <c r="AZ761" s="101"/>
      <c r="BA761" s="101"/>
      <c r="BB761" s="101"/>
      <c r="BC761" s="101"/>
      <c r="BD761" s="101"/>
      <c r="BE761" s="101"/>
      <c r="BF761" s="101"/>
      <c r="BG761" s="101"/>
      <c r="BH761" s="101"/>
      <c r="BI761" s="101"/>
      <c r="BJ761" s="101"/>
      <c r="BK761" s="101"/>
      <c r="BL761" s="101"/>
      <c r="BM761" s="101"/>
      <c r="BN761" s="101"/>
      <c r="BO761" s="101"/>
      <c r="BP761" s="101"/>
      <c r="BQ761" s="101"/>
      <c r="BR761" s="101"/>
      <c r="BS761" s="101"/>
      <c r="BT761" s="101"/>
      <c r="BU761" s="101"/>
    </row>
    <row r="762" ht="15.7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  <c r="AV762" s="101"/>
      <c r="AW762" s="101"/>
      <c r="AX762" s="101"/>
      <c r="AY762" s="101"/>
      <c r="AZ762" s="101"/>
      <c r="BA762" s="101"/>
      <c r="BB762" s="101"/>
      <c r="BC762" s="101"/>
      <c r="BD762" s="101"/>
      <c r="BE762" s="101"/>
      <c r="BF762" s="101"/>
      <c r="BG762" s="101"/>
      <c r="BH762" s="101"/>
      <c r="BI762" s="101"/>
      <c r="BJ762" s="101"/>
      <c r="BK762" s="101"/>
      <c r="BL762" s="101"/>
      <c r="BM762" s="101"/>
      <c r="BN762" s="101"/>
      <c r="BO762" s="101"/>
      <c r="BP762" s="101"/>
      <c r="BQ762" s="101"/>
      <c r="BR762" s="101"/>
      <c r="BS762" s="101"/>
      <c r="BT762" s="101"/>
      <c r="BU762" s="101"/>
    </row>
    <row r="763" ht="15.7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  <c r="AV763" s="101"/>
      <c r="AW763" s="101"/>
      <c r="AX763" s="101"/>
      <c r="AY763" s="101"/>
      <c r="AZ763" s="101"/>
      <c r="BA763" s="101"/>
      <c r="BB763" s="101"/>
      <c r="BC763" s="101"/>
      <c r="BD763" s="101"/>
      <c r="BE763" s="101"/>
      <c r="BF763" s="101"/>
      <c r="BG763" s="101"/>
      <c r="BH763" s="101"/>
      <c r="BI763" s="101"/>
      <c r="BJ763" s="101"/>
      <c r="BK763" s="101"/>
      <c r="BL763" s="101"/>
      <c r="BM763" s="101"/>
      <c r="BN763" s="101"/>
      <c r="BO763" s="101"/>
      <c r="BP763" s="101"/>
      <c r="BQ763" s="101"/>
      <c r="BR763" s="101"/>
      <c r="BS763" s="101"/>
      <c r="BT763" s="101"/>
      <c r="BU763" s="101"/>
    </row>
    <row r="764" ht="15.7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  <c r="AV764" s="101"/>
      <c r="AW764" s="101"/>
      <c r="AX764" s="101"/>
      <c r="AY764" s="101"/>
      <c r="AZ764" s="101"/>
      <c r="BA764" s="101"/>
      <c r="BB764" s="101"/>
      <c r="BC764" s="101"/>
      <c r="BD764" s="101"/>
      <c r="BE764" s="101"/>
      <c r="BF764" s="101"/>
      <c r="BG764" s="101"/>
      <c r="BH764" s="101"/>
      <c r="BI764" s="101"/>
      <c r="BJ764" s="101"/>
      <c r="BK764" s="101"/>
      <c r="BL764" s="101"/>
      <c r="BM764" s="101"/>
      <c r="BN764" s="101"/>
      <c r="BO764" s="101"/>
      <c r="BP764" s="101"/>
      <c r="BQ764" s="101"/>
      <c r="BR764" s="101"/>
      <c r="BS764" s="101"/>
      <c r="BT764" s="101"/>
      <c r="BU764" s="101"/>
    </row>
    <row r="765" ht="15.7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  <c r="AV765" s="101"/>
      <c r="AW765" s="101"/>
      <c r="AX765" s="101"/>
      <c r="AY765" s="101"/>
      <c r="AZ765" s="101"/>
      <c r="BA765" s="101"/>
      <c r="BB765" s="101"/>
      <c r="BC765" s="101"/>
      <c r="BD765" s="101"/>
      <c r="BE765" s="101"/>
      <c r="BF765" s="101"/>
      <c r="BG765" s="101"/>
      <c r="BH765" s="101"/>
      <c r="BI765" s="101"/>
      <c r="BJ765" s="101"/>
      <c r="BK765" s="101"/>
      <c r="BL765" s="101"/>
      <c r="BM765" s="101"/>
      <c r="BN765" s="101"/>
      <c r="BO765" s="101"/>
      <c r="BP765" s="101"/>
      <c r="BQ765" s="101"/>
      <c r="BR765" s="101"/>
      <c r="BS765" s="101"/>
      <c r="BT765" s="101"/>
      <c r="BU765" s="101"/>
    </row>
    <row r="766" ht="15.7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101"/>
      <c r="BC766" s="101"/>
      <c r="BD766" s="101"/>
      <c r="BE766" s="101"/>
      <c r="BF766" s="101"/>
      <c r="BG766" s="101"/>
      <c r="BH766" s="101"/>
      <c r="BI766" s="101"/>
      <c r="BJ766" s="101"/>
      <c r="BK766" s="101"/>
      <c r="BL766" s="101"/>
      <c r="BM766" s="101"/>
      <c r="BN766" s="101"/>
      <c r="BO766" s="101"/>
      <c r="BP766" s="101"/>
      <c r="BQ766" s="101"/>
      <c r="BR766" s="101"/>
      <c r="BS766" s="101"/>
      <c r="BT766" s="101"/>
      <c r="BU766" s="101"/>
    </row>
    <row r="767" ht="15.7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  <c r="AV767" s="101"/>
      <c r="AW767" s="101"/>
      <c r="AX767" s="101"/>
      <c r="AY767" s="101"/>
      <c r="AZ767" s="101"/>
      <c r="BA767" s="101"/>
      <c r="BB767" s="101"/>
      <c r="BC767" s="101"/>
      <c r="BD767" s="101"/>
      <c r="BE767" s="101"/>
      <c r="BF767" s="101"/>
      <c r="BG767" s="101"/>
      <c r="BH767" s="101"/>
      <c r="BI767" s="101"/>
      <c r="BJ767" s="101"/>
      <c r="BK767" s="101"/>
      <c r="BL767" s="101"/>
      <c r="BM767" s="101"/>
      <c r="BN767" s="101"/>
      <c r="BO767" s="101"/>
      <c r="BP767" s="101"/>
      <c r="BQ767" s="101"/>
      <c r="BR767" s="101"/>
      <c r="BS767" s="101"/>
      <c r="BT767" s="101"/>
      <c r="BU767" s="101"/>
    </row>
    <row r="768" ht="15.7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  <c r="AV768" s="101"/>
      <c r="AW768" s="101"/>
      <c r="AX768" s="101"/>
      <c r="AY768" s="101"/>
      <c r="AZ768" s="101"/>
      <c r="BA768" s="101"/>
      <c r="BB768" s="101"/>
      <c r="BC768" s="101"/>
      <c r="BD768" s="101"/>
      <c r="BE768" s="101"/>
      <c r="BF768" s="101"/>
      <c r="BG768" s="101"/>
      <c r="BH768" s="101"/>
      <c r="BI768" s="101"/>
      <c r="BJ768" s="101"/>
      <c r="BK768" s="101"/>
      <c r="BL768" s="101"/>
      <c r="BM768" s="101"/>
      <c r="BN768" s="101"/>
      <c r="BO768" s="101"/>
      <c r="BP768" s="101"/>
      <c r="BQ768" s="101"/>
      <c r="BR768" s="101"/>
      <c r="BS768" s="101"/>
      <c r="BT768" s="101"/>
      <c r="BU768" s="101"/>
    </row>
    <row r="769" ht="15.7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  <c r="AV769" s="101"/>
      <c r="AW769" s="101"/>
      <c r="AX769" s="101"/>
      <c r="AY769" s="101"/>
      <c r="AZ769" s="101"/>
      <c r="BA769" s="101"/>
      <c r="BB769" s="101"/>
      <c r="BC769" s="101"/>
      <c r="BD769" s="101"/>
      <c r="BE769" s="101"/>
      <c r="BF769" s="101"/>
      <c r="BG769" s="101"/>
      <c r="BH769" s="101"/>
      <c r="BI769" s="101"/>
      <c r="BJ769" s="101"/>
      <c r="BK769" s="101"/>
      <c r="BL769" s="101"/>
      <c r="BM769" s="101"/>
      <c r="BN769" s="101"/>
      <c r="BO769" s="101"/>
      <c r="BP769" s="101"/>
      <c r="BQ769" s="101"/>
      <c r="BR769" s="101"/>
      <c r="BS769" s="101"/>
      <c r="BT769" s="101"/>
      <c r="BU769" s="101"/>
    </row>
    <row r="770" ht="15.7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101"/>
      <c r="BE770" s="101"/>
      <c r="BF770" s="101"/>
      <c r="BG770" s="101"/>
      <c r="BH770" s="101"/>
      <c r="BI770" s="101"/>
      <c r="BJ770" s="101"/>
      <c r="BK770" s="101"/>
      <c r="BL770" s="101"/>
      <c r="BM770" s="101"/>
      <c r="BN770" s="101"/>
      <c r="BO770" s="101"/>
      <c r="BP770" s="101"/>
      <c r="BQ770" s="101"/>
      <c r="BR770" s="101"/>
      <c r="BS770" s="101"/>
      <c r="BT770" s="101"/>
      <c r="BU770" s="101"/>
    </row>
    <row r="771" ht="15.7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  <c r="AV771" s="101"/>
      <c r="AW771" s="101"/>
      <c r="AX771" s="101"/>
      <c r="AY771" s="101"/>
      <c r="AZ771" s="101"/>
      <c r="BA771" s="101"/>
      <c r="BB771" s="101"/>
      <c r="BC771" s="101"/>
      <c r="BD771" s="101"/>
      <c r="BE771" s="101"/>
      <c r="BF771" s="101"/>
      <c r="BG771" s="101"/>
      <c r="BH771" s="101"/>
      <c r="BI771" s="101"/>
      <c r="BJ771" s="101"/>
      <c r="BK771" s="101"/>
      <c r="BL771" s="101"/>
      <c r="BM771" s="101"/>
      <c r="BN771" s="101"/>
      <c r="BO771" s="101"/>
      <c r="BP771" s="101"/>
      <c r="BQ771" s="101"/>
      <c r="BR771" s="101"/>
      <c r="BS771" s="101"/>
      <c r="BT771" s="101"/>
      <c r="BU771" s="101"/>
    </row>
    <row r="772" ht="15.7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  <c r="AV772" s="101"/>
      <c r="AW772" s="101"/>
      <c r="AX772" s="101"/>
      <c r="AY772" s="101"/>
      <c r="AZ772" s="101"/>
      <c r="BA772" s="101"/>
      <c r="BB772" s="101"/>
      <c r="BC772" s="101"/>
      <c r="BD772" s="101"/>
      <c r="BE772" s="101"/>
      <c r="BF772" s="101"/>
      <c r="BG772" s="101"/>
      <c r="BH772" s="101"/>
      <c r="BI772" s="101"/>
      <c r="BJ772" s="101"/>
      <c r="BK772" s="101"/>
      <c r="BL772" s="101"/>
      <c r="BM772" s="101"/>
      <c r="BN772" s="101"/>
      <c r="BO772" s="101"/>
      <c r="BP772" s="101"/>
      <c r="BQ772" s="101"/>
      <c r="BR772" s="101"/>
      <c r="BS772" s="101"/>
      <c r="BT772" s="101"/>
      <c r="BU772" s="101"/>
    </row>
    <row r="773" ht="15.7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  <c r="AV773" s="101"/>
      <c r="AW773" s="101"/>
      <c r="AX773" s="101"/>
      <c r="AY773" s="101"/>
      <c r="AZ773" s="101"/>
      <c r="BA773" s="101"/>
      <c r="BB773" s="101"/>
      <c r="BC773" s="101"/>
      <c r="BD773" s="101"/>
      <c r="BE773" s="101"/>
      <c r="BF773" s="101"/>
      <c r="BG773" s="101"/>
      <c r="BH773" s="101"/>
      <c r="BI773" s="101"/>
      <c r="BJ773" s="101"/>
      <c r="BK773" s="101"/>
      <c r="BL773" s="101"/>
      <c r="BM773" s="101"/>
      <c r="BN773" s="101"/>
      <c r="BO773" s="101"/>
      <c r="BP773" s="101"/>
      <c r="BQ773" s="101"/>
      <c r="BR773" s="101"/>
      <c r="BS773" s="101"/>
      <c r="BT773" s="101"/>
      <c r="BU773" s="101"/>
    </row>
    <row r="774" ht="15.7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  <c r="AV774" s="101"/>
      <c r="AW774" s="101"/>
      <c r="AX774" s="101"/>
      <c r="AY774" s="101"/>
      <c r="AZ774" s="101"/>
      <c r="BA774" s="101"/>
      <c r="BB774" s="101"/>
      <c r="BC774" s="101"/>
      <c r="BD774" s="101"/>
      <c r="BE774" s="101"/>
      <c r="BF774" s="101"/>
      <c r="BG774" s="101"/>
      <c r="BH774" s="101"/>
      <c r="BI774" s="101"/>
      <c r="BJ774" s="101"/>
      <c r="BK774" s="101"/>
      <c r="BL774" s="101"/>
      <c r="BM774" s="101"/>
      <c r="BN774" s="101"/>
      <c r="BO774" s="101"/>
      <c r="BP774" s="101"/>
      <c r="BQ774" s="101"/>
      <c r="BR774" s="101"/>
      <c r="BS774" s="101"/>
      <c r="BT774" s="101"/>
      <c r="BU774" s="101"/>
    </row>
    <row r="775" ht="15.7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  <c r="AV775" s="101"/>
      <c r="AW775" s="101"/>
      <c r="AX775" s="101"/>
      <c r="AY775" s="101"/>
      <c r="AZ775" s="101"/>
      <c r="BA775" s="101"/>
      <c r="BB775" s="101"/>
      <c r="BC775" s="101"/>
      <c r="BD775" s="101"/>
      <c r="BE775" s="101"/>
      <c r="BF775" s="101"/>
      <c r="BG775" s="101"/>
      <c r="BH775" s="101"/>
      <c r="BI775" s="101"/>
      <c r="BJ775" s="101"/>
      <c r="BK775" s="101"/>
      <c r="BL775" s="101"/>
      <c r="BM775" s="101"/>
      <c r="BN775" s="101"/>
      <c r="BO775" s="101"/>
      <c r="BP775" s="101"/>
      <c r="BQ775" s="101"/>
      <c r="BR775" s="101"/>
      <c r="BS775" s="101"/>
      <c r="BT775" s="101"/>
      <c r="BU775" s="101"/>
    </row>
    <row r="776" ht="15.7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  <c r="AV776" s="101"/>
      <c r="AW776" s="101"/>
      <c r="AX776" s="101"/>
      <c r="AY776" s="101"/>
      <c r="AZ776" s="101"/>
      <c r="BA776" s="101"/>
      <c r="BB776" s="101"/>
      <c r="BC776" s="101"/>
      <c r="BD776" s="101"/>
      <c r="BE776" s="101"/>
      <c r="BF776" s="101"/>
      <c r="BG776" s="101"/>
      <c r="BH776" s="101"/>
      <c r="BI776" s="101"/>
      <c r="BJ776" s="101"/>
      <c r="BK776" s="101"/>
      <c r="BL776" s="101"/>
      <c r="BM776" s="101"/>
      <c r="BN776" s="101"/>
      <c r="BO776" s="101"/>
      <c r="BP776" s="101"/>
      <c r="BQ776" s="101"/>
      <c r="BR776" s="101"/>
      <c r="BS776" s="101"/>
      <c r="BT776" s="101"/>
      <c r="BU776" s="101"/>
    </row>
    <row r="777" ht="15.7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  <c r="AV777" s="101"/>
      <c r="AW777" s="101"/>
      <c r="AX777" s="101"/>
      <c r="AY777" s="101"/>
      <c r="AZ777" s="101"/>
      <c r="BA777" s="101"/>
      <c r="BB777" s="101"/>
      <c r="BC777" s="101"/>
      <c r="BD777" s="101"/>
      <c r="BE777" s="101"/>
      <c r="BF777" s="101"/>
      <c r="BG777" s="101"/>
      <c r="BH777" s="101"/>
      <c r="BI777" s="101"/>
      <c r="BJ777" s="101"/>
      <c r="BK777" s="101"/>
      <c r="BL777" s="101"/>
      <c r="BM777" s="101"/>
      <c r="BN777" s="101"/>
      <c r="BO777" s="101"/>
      <c r="BP777" s="101"/>
      <c r="BQ777" s="101"/>
      <c r="BR777" s="101"/>
      <c r="BS777" s="101"/>
      <c r="BT777" s="101"/>
      <c r="BU777" s="101"/>
    </row>
    <row r="778" ht="15.7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  <c r="AV778" s="101"/>
      <c r="AW778" s="101"/>
      <c r="AX778" s="101"/>
      <c r="AY778" s="101"/>
      <c r="AZ778" s="101"/>
      <c r="BA778" s="101"/>
      <c r="BB778" s="101"/>
      <c r="BC778" s="101"/>
      <c r="BD778" s="101"/>
      <c r="BE778" s="101"/>
      <c r="BF778" s="101"/>
      <c r="BG778" s="101"/>
      <c r="BH778" s="101"/>
      <c r="BI778" s="101"/>
      <c r="BJ778" s="101"/>
      <c r="BK778" s="101"/>
      <c r="BL778" s="101"/>
      <c r="BM778" s="101"/>
      <c r="BN778" s="101"/>
      <c r="BO778" s="101"/>
      <c r="BP778" s="101"/>
      <c r="BQ778" s="101"/>
      <c r="BR778" s="101"/>
      <c r="BS778" s="101"/>
      <c r="BT778" s="101"/>
      <c r="BU778" s="101"/>
    </row>
    <row r="779" ht="15.7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  <c r="AV779" s="101"/>
      <c r="AW779" s="101"/>
      <c r="AX779" s="101"/>
      <c r="AY779" s="101"/>
      <c r="AZ779" s="101"/>
      <c r="BA779" s="101"/>
      <c r="BB779" s="101"/>
      <c r="BC779" s="101"/>
      <c r="BD779" s="101"/>
      <c r="BE779" s="101"/>
      <c r="BF779" s="101"/>
      <c r="BG779" s="101"/>
      <c r="BH779" s="101"/>
      <c r="BI779" s="101"/>
      <c r="BJ779" s="101"/>
      <c r="BK779" s="101"/>
      <c r="BL779" s="101"/>
      <c r="BM779" s="101"/>
      <c r="BN779" s="101"/>
      <c r="BO779" s="101"/>
      <c r="BP779" s="101"/>
      <c r="BQ779" s="101"/>
      <c r="BR779" s="101"/>
      <c r="BS779" s="101"/>
      <c r="BT779" s="101"/>
      <c r="BU779" s="101"/>
    </row>
    <row r="780" ht="15.7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  <c r="AV780" s="101"/>
      <c r="AW780" s="101"/>
      <c r="AX780" s="101"/>
      <c r="AY780" s="101"/>
      <c r="AZ780" s="101"/>
      <c r="BA780" s="101"/>
      <c r="BB780" s="101"/>
      <c r="BC780" s="101"/>
      <c r="BD780" s="101"/>
      <c r="BE780" s="101"/>
      <c r="BF780" s="101"/>
      <c r="BG780" s="101"/>
      <c r="BH780" s="101"/>
      <c r="BI780" s="101"/>
      <c r="BJ780" s="101"/>
      <c r="BK780" s="101"/>
      <c r="BL780" s="101"/>
      <c r="BM780" s="101"/>
      <c r="BN780" s="101"/>
      <c r="BO780" s="101"/>
      <c r="BP780" s="101"/>
      <c r="BQ780" s="101"/>
      <c r="BR780" s="101"/>
      <c r="BS780" s="101"/>
      <c r="BT780" s="101"/>
      <c r="BU780" s="101"/>
    </row>
    <row r="781" ht="15.7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  <c r="AV781" s="101"/>
      <c r="AW781" s="101"/>
      <c r="AX781" s="101"/>
      <c r="AY781" s="101"/>
      <c r="AZ781" s="101"/>
      <c r="BA781" s="101"/>
      <c r="BB781" s="101"/>
      <c r="BC781" s="101"/>
      <c r="BD781" s="101"/>
      <c r="BE781" s="101"/>
      <c r="BF781" s="101"/>
      <c r="BG781" s="101"/>
      <c r="BH781" s="101"/>
      <c r="BI781" s="101"/>
      <c r="BJ781" s="101"/>
      <c r="BK781" s="101"/>
      <c r="BL781" s="101"/>
      <c r="BM781" s="101"/>
      <c r="BN781" s="101"/>
      <c r="BO781" s="101"/>
      <c r="BP781" s="101"/>
      <c r="BQ781" s="101"/>
      <c r="BR781" s="101"/>
      <c r="BS781" s="101"/>
      <c r="BT781" s="101"/>
      <c r="BU781" s="101"/>
    </row>
    <row r="782" ht="15.7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  <c r="AV782" s="101"/>
      <c r="AW782" s="101"/>
      <c r="AX782" s="101"/>
      <c r="AY782" s="101"/>
      <c r="AZ782" s="101"/>
      <c r="BA782" s="101"/>
      <c r="BB782" s="101"/>
      <c r="BC782" s="101"/>
      <c r="BD782" s="101"/>
      <c r="BE782" s="101"/>
      <c r="BF782" s="101"/>
      <c r="BG782" s="101"/>
      <c r="BH782" s="101"/>
      <c r="BI782" s="101"/>
      <c r="BJ782" s="101"/>
      <c r="BK782" s="101"/>
      <c r="BL782" s="101"/>
      <c r="BM782" s="101"/>
      <c r="BN782" s="101"/>
      <c r="BO782" s="101"/>
      <c r="BP782" s="101"/>
      <c r="BQ782" s="101"/>
      <c r="BR782" s="101"/>
      <c r="BS782" s="101"/>
      <c r="BT782" s="101"/>
      <c r="BU782" s="101"/>
    </row>
    <row r="783" ht="15.7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  <c r="AV783" s="101"/>
      <c r="AW783" s="101"/>
      <c r="AX783" s="101"/>
      <c r="AY783" s="101"/>
      <c r="AZ783" s="101"/>
      <c r="BA783" s="101"/>
      <c r="BB783" s="101"/>
      <c r="BC783" s="101"/>
      <c r="BD783" s="101"/>
      <c r="BE783" s="101"/>
      <c r="BF783" s="101"/>
      <c r="BG783" s="101"/>
      <c r="BH783" s="101"/>
      <c r="BI783" s="101"/>
      <c r="BJ783" s="101"/>
      <c r="BK783" s="101"/>
      <c r="BL783" s="101"/>
      <c r="BM783" s="101"/>
      <c r="BN783" s="101"/>
      <c r="BO783" s="101"/>
      <c r="BP783" s="101"/>
      <c r="BQ783" s="101"/>
      <c r="BR783" s="101"/>
      <c r="BS783" s="101"/>
      <c r="BT783" s="101"/>
      <c r="BU783" s="101"/>
    </row>
    <row r="784" ht="15.7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  <c r="AV784" s="101"/>
      <c r="AW784" s="101"/>
      <c r="AX784" s="101"/>
      <c r="AY784" s="101"/>
      <c r="AZ784" s="101"/>
      <c r="BA784" s="101"/>
      <c r="BB784" s="101"/>
      <c r="BC784" s="101"/>
      <c r="BD784" s="101"/>
      <c r="BE784" s="101"/>
      <c r="BF784" s="101"/>
      <c r="BG784" s="101"/>
      <c r="BH784" s="101"/>
      <c r="BI784" s="101"/>
      <c r="BJ784" s="101"/>
      <c r="BK784" s="101"/>
      <c r="BL784" s="101"/>
      <c r="BM784" s="101"/>
      <c r="BN784" s="101"/>
      <c r="BO784" s="101"/>
      <c r="BP784" s="101"/>
      <c r="BQ784" s="101"/>
      <c r="BR784" s="101"/>
      <c r="BS784" s="101"/>
      <c r="BT784" s="101"/>
      <c r="BU784" s="101"/>
    </row>
    <row r="785" ht="15.7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  <c r="AV785" s="101"/>
      <c r="AW785" s="101"/>
      <c r="AX785" s="101"/>
      <c r="AY785" s="101"/>
      <c r="AZ785" s="101"/>
      <c r="BA785" s="101"/>
      <c r="BB785" s="101"/>
      <c r="BC785" s="101"/>
      <c r="BD785" s="101"/>
      <c r="BE785" s="101"/>
      <c r="BF785" s="101"/>
      <c r="BG785" s="101"/>
      <c r="BH785" s="101"/>
      <c r="BI785" s="101"/>
      <c r="BJ785" s="101"/>
      <c r="BK785" s="101"/>
      <c r="BL785" s="101"/>
      <c r="BM785" s="101"/>
      <c r="BN785" s="101"/>
      <c r="BO785" s="101"/>
      <c r="BP785" s="101"/>
      <c r="BQ785" s="101"/>
      <c r="BR785" s="101"/>
      <c r="BS785" s="101"/>
      <c r="BT785" s="101"/>
      <c r="BU785" s="101"/>
    </row>
    <row r="786" ht="15.7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  <c r="AV786" s="101"/>
      <c r="AW786" s="101"/>
      <c r="AX786" s="101"/>
      <c r="AY786" s="101"/>
      <c r="AZ786" s="101"/>
      <c r="BA786" s="101"/>
      <c r="BB786" s="101"/>
      <c r="BC786" s="101"/>
      <c r="BD786" s="101"/>
      <c r="BE786" s="101"/>
      <c r="BF786" s="101"/>
      <c r="BG786" s="101"/>
      <c r="BH786" s="101"/>
      <c r="BI786" s="101"/>
      <c r="BJ786" s="101"/>
      <c r="BK786" s="101"/>
      <c r="BL786" s="101"/>
      <c r="BM786" s="101"/>
      <c r="BN786" s="101"/>
      <c r="BO786" s="101"/>
      <c r="BP786" s="101"/>
      <c r="BQ786" s="101"/>
      <c r="BR786" s="101"/>
      <c r="BS786" s="101"/>
      <c r="BT786" s="101"/>
      <c r="BU786" s="101"/>
    </row>
    <row r="787" ht="15.7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  <c r="AV787" s="101"/>
      <c r="AW787" s="101"/>
      <c r="AX787" s="101"/>
      <c r="AY787" s="101"/>
      <c r="AZ787" s="101"/>
      <c r="BA787" s="101"/>
      <c r="BB787" s="101"/>
      <c r="BC787" s="101"/>
      <c r="BD787" s="101"/>
      <c r="BE787" s="101"/>
      <c r="BF787" s="101"/>
      <c r="BG787" s="101"/>
      <c r="BH787" s="101"/>
      <c r="BI787" s="101"/>
      <c r="BJ787" s="101"/>
      <c r="BK787" s="101"/>
      <c r="BL787" s="101"/>
      <c r="BM787" s="101"/>
      <c r="BN787" s="101"/>
      <c r="BO787" s="101"/>
      <c r="BP787" s="101"/>
      <c r="BQ787" s="101"/>
      <c r="BR787" s="101"/>
      <c r="BS787" s="101"/>
      <c r="BT787" s="101"/>
      <c r="BU787" s="101"/>
    </row>
    <row r="788" ht="15.7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  <c r="AV788" s="101"/>
      <c r="AW788" s="101"/>
      <c r="AX788" s="101"/>
      <c r="AY788" s="101"/>
      <c r="AZ788" s="101"/>
      <c r="BA788" s="101"/>
      <c r="BB788" s="101"/>
      <c r="BC788" s="101"/>
      <c r="BD788" s="101"/>
      <c r="BE788" s="101"/>
      <c r="BF788" s="101"/>
      <c r="BG788" s="101"/>
      <c r="BH788" s="101"/>
      <c r="BI788" s="101"/>
      <c r="BJ788" s="101"/>
      <c r="BK788" s="101"/>
      <c r="BL788" s="101"/>
      <c r="BM788" s="101"/>
      <c r="BN788" s="101"/>
      <c r="BO788" s="101"/>
      <c r="BP788" s="101"/>
      <c r="BQ788" s="101"/>
      <c r="BR788" s="101"/>
      <c r="BS788" s="101"/>
      <c r="BT788" s="101"/>
      <c r="BU788" s="101"/>
    </row>
    <row r="789" ht="15.7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  <c r="AV789" s="101"/>
      <c r="AW789" s="101"/>
      <c r="AX789" s="101"/>
      <c r="AY789" s="101"/>
      <c r="AZ789" s="101"/>
      <c r="BA789" s="101"/>
      <c r="BB789" s="101"/>
      <c r="BC789" s="101"/>
      <c r="BD789" s="101"/>
      <c r="BE789" s="101"/>
      <c r="BF789" s="101"/>
      <c r="BG789" s="101"/>
      <c r="BH789" s="101"/>
      <c r="BI789" s="101"/>
      <c r="BJ789" s="101"/>
      <c r="BK789" s="101"/>
      <c r="BL789" s="101"/>
      <c r="BM789" s="101"/>
      <c r="BN789" s="101"/>
      <c r="BO789" s="101"/>
      <c r="BP789" s="101"/>
      <c r="BQ789" s="101"/>
      <c r="BR789" s="101"/>
      <c r="BS789" s="101"/>
      <c r="BT789" s="101"/>
      <c r="BU789" s="101"/>
    </row>
    <row r="790" ht="15.7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  <c r="AV790" s="101"/>
      <c r="AW790" s="101"/>
      <c r="AX790" s="101"/>
      <c r="AY790" s="101"/>
      <c r="AZ790" s="101"/>
      <c r="BA790" s="101"/>
      <c r="BB790" s="101"/>
      <c r="BC790" s="101"/>
      <c r="BD790" s="101"/>
      <c r="BE790" s="101"/>
      <c r="BF790" s="101"/>
      <c r="BG790" s="101"/>
      <c r="BH790" s="101"/>
      <c r="BI790" s="101"/>
      <c r="BJ790" s="101"/>
      <c r="BK790" s="101"/>
      <c r="BL790" s="101"/>
      <c r="BM790" s="101"/>
      <c r="BN790" s="101"/>
      <c r="BO790" s="101"/>
      <c r="BP790" s="101"/>
      <c r="BQ790" s="101"/>
      <c r="BR790" s="101"/>
      <c r="BS790" s="101"/>
      <c r="BT790" s="101"/>
      <c r="BU790" s="101"/>
    </row>
    <row r="791" ht="15.7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  <c r="AV791" s="101"/>
      <c r="AW791" s="101"/>
      <c r="AX791" s="101"/>
      <c r="AY791" s="101"/>
      <c r="AZ791" s="101"/>
      <c r="BA791" s="101"/>
      <c r="BB791" s="101"/>
      <c r="BC791" s="101"/>
      <c r="BD791" s="101"/>
      <c r="BE791" s="101"/>
      <c r="BF791" s="101"/>
      <c r="BG791" s="101"/>
      <c r="BH791" s="101"/>
      <c r="BI791" s="101"/>
      <c r="BJ791" s="101"/>
      <c r="BK791" s="101"/>
      <c r="BL791" s="101"/>
      <c r="BM791" s="101"/>
      <c r="BN791" s="101"/>
      <c r="BO791" s="101"/>
      <c r="BP791" s="101"/>
      <c r="BQ791" s="101"/>
      <c r="BR791" s="101"/>
      <c r="BS791" s="101"/>
      <c r="BT791" s="101"/>
      <c r="BU791" s="101"/>
    </row>
    <row r="792" ht="15.7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  <c r="AV792" s="101"/>
      <c r="AW792" s="101"/>
      <c r="AX792" s="101"/>
      <c r="AY792" s="101"/>
      <c r="AZ792" s="101"/>
      <c r="BA792" s="101"/>
      <c r="BB792" s="101"/>
      <c r="BC792" s="101"/>
      <c r="BD792" s="101"/>
      <c r="BE792" s="101"/>
      <c r="BF792" s="101"/>
      <c r="BG792" s="101"/>
      <c r="BH792" s="101"/>
      <c r="BI792" s="101"/>
      <c r="BJ792" s="101"/>
      <c r="BK792" s="101"/>
      <c r="BL792" s="101"/>
      <c r="BM792" s="101"/>
      <c r="BN792" s="101"/>
      <c r="BO792" s="101"/>
      <c r="BP792" s="101"/>
      <c r="BQ792" s="101"/>
      <c r="BR792" s="101"/>
      <c r="BS792" s="101"/>
      <c r="BT792" s="101"/>
      <c r="BU792" s="101"/>
    </row>
    <row r="793" ht="15.7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  <c r="AV793" s="101"/>
      <c r="AW793" s="101"/>
      <c r="AX793" s="101"/>
      <c r="AY793" s="101"/>
      <c r="AZ793" s="101"/>
      <c r="BA793" s="101"/>
      <c r="BB793" s="101"/>
      <c r="BC793" s="101"/>
      <c r="BD793" s="101"/>
      <c r="BE793" s="101"/>
      <c r="BF793" s="101"/>
      <c r="BG793" s="101"/>
      <c r="BH793" s="101"/>
      <c r="BI793" s="101"/>
      <c r="BJ793" s="101"/>
      <c r="BK793" s="101"/>
      <c r="BL793" s="101"/>
      <c r="BM793" s="101"/>
      <c r="BN793" s="101"/>
      <c r="BO793" s="101"/>
      <c r="BP793" s="101"/>
      <c r="BQ793" s="101"/>
      <c r="BR793" s="101"/>
      <c r="BS793" s="101"/>
      <c r="BT793" s="101"/>
      <c r="BU793" s="101"/>
    </row>
    <row r="794" ht="15.7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  <c r="AV794" s="101"/>
      <c r="AW794" s="101"/>
      <c r="AX794" s="101"/>
      <c r="AY794" s="101"/>
      <c r="AZ794" s="101"/>
      <c r="BA794" s="101"/>
      <c r="BB794" s="101"/>
      <c r="BC794" s="101"/>
      <c r="BD794" s="101"/>
      <c r="BE794" s="101"/>
      <c r="BF794" s="101"/>
      <c r="BG794" s="101"/>
      <c r="BH794" s="101"/>
      <c r="BI794" s="101"/>
      <c r="BJ794" s="101"/>
      <c r="BK794" s="101"/>
      <c r="BL794" s="101"/>
      <c r="BM794" s="101"/>
      <c r="BN794" s="101"/>
      <c r="BO794" s="101"/>
      <c r="BP794" s="101"/>
      <c r="BQ794" s="101"/>
      <c r="BR794" s="101"/>
      <c r="BS794" s="101"/>
      <c r="BT794" s="101"/>
      <c r="BU794" s="101"/>
    </row>
    <row r="795" ht="15.7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  <c r="AV795" s="101"/>
      <c r="AW795" s="101"/>
      <c r="AX795" s="101"/>
      <c r="AY795" s="101"/>
      <c r="AZ795" s="101"/>
      <c r="BA795" s="101"/>
      <c r="BB795" s="101"/>
      <c r="BC795" s="101"/>
      <c r="BD795" s="101"/>
      <c r="BE795" s="101"/>
      <c r="BF795" s="101"/>
      <c r="BG795" s="101"/>
      <c r="BH795" s="101"/>
      <c r="BI795" s="101"/>
      <c r="BJ795" s="101"/>
      <c r="BK795" s="101"/>
      <c r="BL795" s="101"/>
      <c r="BM795" s="101"/>
      <c r="BN795" s="101"/>
      <c r="BO795" s="101"/>
      <c r="BP795" s="101"/>
      <c r="BQ795" s="101"/>
      <c r="BR795" s="101"/>
      <c r="BS795" s="101"/>
      <c r="BT795" s="101"/>
      <c r="BU795" s="101"/>
    </row>
    <row r="796" ht="15.7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  <c r="AV796" s="101"/>
      <c r="AW796" s="101"/>
      <c r="AX796" s="101"/>
      <c r="AY796" s="101"/>
      <c r="AZ796" s="101"/>
      <c r="BA796" s="101"/>
      <c r="BB796" s="101"/>
      <c r="BC796" s="101"/>
      <c r="BD796" s="101"/>
      <c r="BE796" s="101"/>
      <c r="BF796" s="101"/>
      <c r="BG796" s="101"/>
      <c r="BH796" s="101"/>
      <c r="BI796" s="101"/>
      <c r="BJ796" s="101"/>
      <c r="BK796" s="101"/>
      <c r="BL796" s="101"/>
      <c r="BM796" s="101"/>
      <c r="BN796" s="101"/>
      <c r="BO796" s="101"/>
      <c r="BP796" s="101"/>
      <c r="BQ796" s="101"/>
      <c r="BR796" s="101"/>
      <c r="BS796" s="101"/>
      <c r="BT796" s="101"/>
      <c r="BU796" s="101"/>
    </row>
    <row r="797" ht="15.7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  <c r="AV797" s="101"/>
      <c r="AW797" s="101"/>
      <c r="AX797" s="101"/>
      <c r="AY797" s="101"/>
      <c r="AZ797" s="101"/>
      <c r="BA797" s="101"/>
      <c r="BB797" s="101"/>
      <c r="BC797" s="101"/>
      <c r="BD797" s="101"/>
      <c r="BE797" s="101"/>
      <c r="BF797" s="101"/>
      <c r="BG797" s="101"/>
      <c r="BH797" s="101"/>
      <c r="BI797" s="101"/>
      <c r="BJ797" s="101"/>
      <c r="BK797" s="101"/>
      <c r="BL797" s="101"/>
      <c r="BM797" s="101"/>
      <c r="BN797" s="101"/>
      <c r="BO797" s="101"/>
      <c r="BP797" s="101"/>
      <c r="BQ797" s="101"/>
      <c r="BR797" s="101"/>
      <c r="BS797" s="101"/>
      <c r="BT797" s="101"/>
      <c r="BU797" s="101"/>
    </row>
    <row r="798" ht="15.7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  <c r="AV798" s="101"/>
      <c r="AW798" s="101"/>
      <c r="AX798" s="101"/>
      <c r="AY798" s="101"/>
      <c r="AZ798" s="101"/>
      <c r="BA798" s="101"/>
      <c r="BB798" s="101"/>
      <c r="BC798" s="101"/>
      <c r="BD798" s="101"/>
      <c r="BE798" s="101"/>
      <c r="BF798" s="101"/>
      <c r="BG798" s="101"/>
      <c r="BH798" s="101"/>
      <c r="BI798" s="101"/>
      <c r="BJ798" s="101"/>
      <c r="BK798" s="101"/>
      <c r="BL798" s="101"/>
      <c r="BM798" s="101"/>
      <c r="BN798" s="101"/>
      <c r="BO798" s="101"/>
      <c r="BP798" s="101"/>
      <c r="BQ798" s="101"/>
      <c r="BR798" s="101"/>
      <c r="BS798" s="101"/>
      <c r="BT798" s="101"/>
      <c r="BU798" s="101"/>
    </row>
    <row r="799" ht="15.7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  <c r="AV799" s="101"/>
      <c r="AW799" s="101"/>
      <c r="AX799" s="101"/>
      <c r="AY799" s="101"/>
      <c r="AZ799" s="101"/>
      <c r="BA799" s="101"/>
      <c r="BB799" s="101"/>
      <c r="BC799" s="101"/>
      <c r="BD799" s="101"/>
      <c r="BE799" s="101"/>
      <c r="BF799" s="101"/>
      <c r="BG799" s="101"/>
      <c r="BH799" s="101"/>
      <c r="BI799" s="101"/>
      <c r="BJ799" s="101"/>
      <c r="BK799" s="101"/>
      <c r="BL799" s="101"/>
      <c r="BM799" s="101"/>
      <c r="BN799" s="101"/>
      <c r="BO799" s="101"/>
      <c r="BP799" s="101"/>
      <c r="BQ799" s="101"/>
      <c r="BR799" s="101"/>
      <c r="BS799" s="101"/>
      <c r="BT799" s="101"/>
      <c r="BU799" s="101"/>
    </row>
    <row r="800" ht="15.7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101"/>
      <c r="BC800" s="101"/>
      <c r="BD800" s="101"/>
      <c r="BE800" s="101"/>
      <c r="BF800" s="101"/>
      <c r="BG800" s="101"/>
      <c r="BH800" s="101"/>
      <c r="BI800" s="101"/>
      <c r="BJ800" s="101"/>
      <c r="BK800" s="101"/>
      <c r="BL800" s="101"/>
      <c r="BM800" s="101"/>
      <c r="BN800" s="101"/>
      <c r="BO800" s="101"/>
      <c r="BP800" s="101"/>
      <c r="BQ800" s="101"/>
      <c r="BR800" s="101"/>
      <c r="BS800" s="101"/>
      <c r="BT800" s="101"/>
      <c r="BU800" s="101"/>
    </row>
    <row r="801" ht="15.7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  <c r="AV801" s="101"/>
      <c r="AW801" s="101"/>
      <c r="AX801" s="101"/>
      <c r="AY801" s="101"/>
      <c r="AZ801" s="101"/>
      <c r="BA801" s="101"/>
      <c r="BB801" s="101"/>
      <c r="BC801" s="101"/>
      <c r="BD801" s="101"/>
      <c r="BE801" s="101"/>
      <c r="BF801" s="101"/>
      <c r="BG801" s="101"/>
      <c r="BH801" s="101"/>
      <c r="BI801" s="101"/>
      <c r="BJ801" s="101"/>
      <c r="BK801" s="101"/>
      <c r="BL801" s="101"/>
      <c r="BM801" s="101"/>
      <c r="BN801" s="101"/>
      <c r="BO801" s="101"/>
      <c r="BP801" s="101"/>
      <c r="BQ801" s="101"/>
      <c r="BR801" s="101"/>
      <c r="BS801" s="101"/>
      <c r="BT801" s="101"/>
      <c r="BU801" s="101"/>
    </row>
    <row r="802" ht="15.7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101"/>
      <c r="BE802" s="101"/>
      <c r="BF802" s="101"/>
      <c r="BG802" s="101"/>
      <c r="BH802" s="101"/>
      <c r="BI802" s="101"/>
      <c r="BJ802" s="101"/>
      <c r="BK802" s="101"/>
      <c r="BL802" s="101"/>
      <c r="BM802" s="101"/>
      <c r="BN802" s="101"/>
      <c r="BO802" s="101"/>
      <c r="BP802" s="101"/>
      <c r="BQ802" s="101"/>
      <c r="BR802" s="101"/>
      <c r="BS802" s="101"/>
      <c r="BT802" s="101"/>
      <c r="BU802" s="101"/>
    </row>
    <row r="803" ht="15.7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  <c r="AV803" s="101"/>
      <c r="AW803" s="101"/>
      <c r="AX803" s="101"/>
      <c r="AY803" s="101"/>
      <c r="AZ803" s="101"/>
      <c r="BA803" s="101"/>
      <c r="BB803" s="101"/>
      <c r="BC803" s="101"/>
      <c r="BD803" s="101"/>
      <c r="BE803" s="101"/>
      <c r="BF803" s="101"/>
      <c r="BG803" s="101"/>
      <c r="BH803" s="101"/>
      <c r="BI803" s="101"/>
      <c r="BJ803" s="101"/>
      <c r="BK803" s="101"/>
      <c r="BL803" s="101"/>
      <c r="BM803" s="101"/>
      <c r="BN803" s="101"/>
      <c r="BO803" s="101"/>
      <c r="BP803" s="101"/>
      <c r="BQ803" s="101"/>
      <c r="BR803" s="101"/>
      <c r="BS803" s="101"/>
      <c r="BT803" s="101"/>
      <c r="BU803" s="101"/>
    </row>
    <row r="804" ht="15.7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  <c r="AV804" s="101"/>
      <c r="AW804" s="101"/>
      <c r="AX804" s="101"/>
      <c r="AY804" s="101"/>
      <c r="AZ804" s="101"/>
      <c r="BA804" s="101"/>
      <c r="BB804" s="101"/>
      <c r="BC804" s="101"/>
      <c r="BD804" s="101"/>
      <c r="BE804" s="101"/>
      <c r="BF804" s="101"/>
      <c r="BG804" s="101"/>
      <c r="BH804" s="101"/>
      <c r="BI804" s="101"/>
      <c r="BJ804" s="101"/>
      <c r="BK804" s="101"/>
      <c r="BL804" s="101"/>
      <c r="BM804" s="101"/>
      <c r="BN804" s="101"/>
      <c r="BO804" s="101"/>
      <c r="BP804" s="101"/>
      <c r="BQ804" s="101"/>
      <c r="BR804" s="101"/>
      <c r="BS804" s="101"/>
      <c r="BT804" s="101"/>
      <c r="BU804" s="101"/>
    </row>
    <row r="805" ht="15.7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  <c r="AV805" s="101"/>
      <c r="AW805" s="101"/>
      <c r="AX805" s="101"/>
      <c r="AY805" s="101"/>
      <c r="AZ805" s="101"/>
      <c r="BA805" s="101"/>
      <c r="BB805" s="101"/>
      <c r="BC805" s="101"/>
      <c r="BD805" s="101"/>
      <c r="BE805" s="101"/>
      <c r="BF805" s="101"/>
      <c r="BG805" s="101"/>
      <c r="BH805" s="101"/>
      <c r="BI805" s="101"/>
      <c r="BJ805" s="101"/>
      <c r="BK805" s="101"/>
      <c r="BL805" s="101"/>
      <c r="BM805" s="101"/>
      <c r="BN805" s="101"/>
      <c r="BO805" s="101"/>
      <c r="BP805" s="101"/>
      <c r="BQ805" s="101"/>
      <c r="BR805" s="101"/>
      <c r="BS805" s="101"/>
      <c r="BT805" s="101"/>
      <c r="BU805" s="101"/>
    </row>
    <row r="806" ht="15.7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  <c r="AV806" s="101"/>
      <c r="AW806" s="101"/>
      <c r="AX806" s="101"/>
      <c r="AY806" s="101"/>
      <c r="AZ806" s="101"/>
      <c r="BA806" s="101"/>
      <c r="BB806" s="101"/>
      <c r="BC806" s="101"/>
      <c r="BD806" s="101"/>
      <c r="BE806" s="101"/>
      <c r="BF806" s="101"/>
      <c r="BG806" s="101"/>
      <c r="BH806" s="101"/>
      <c r="BI806" s="101"/>
      <c r="BJ806" s="101"/>
      <c r="BK806" s="101"/>
      <c r="BL806" s="101"/>
      <c r="BM806" s="101"/>
      <c r="BN806" s="101"/>
      <c r="BO806" s="101"/>
      <c r="BP806" s="101"/>
      <c r="BQ806" s="101"/>
      <c r="BR806" s="101"/>
      <c r="BS806" s="101"/>
      <c r="BT806" s="101"/>
      <c r="BU806" s="101"/>
    </row>
    <row r="807" ht="15.7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101"/>
      <c r="BE807" s="101"/>
      <c r="BF807" s="101"/>
      <c r="BG807" s="101"/>
      <c r="BH807" s="101"/>
      <c r="BI807" s="101"/>
      <c r="BJ807" s="101"/>
      <c r="BK807" s="101"/>
      <c r="BL807" s="101"/>
      <c r="BM807" s="101"/>
      <c r="BN807" s="101"/>
      <c r="BO807" s="101"/>
      <c r="BP807" s="101"/>
      <c r="BQ807" s="101"/>
      <c r="BR807" s="101"/>
      <c r="BS807" s="101"/>
      <c r="BT807" s="101"/>
      <c r="BU807" s="101"/>
    </row>
    <row r="808" ht="15.7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101"/>
      <c r="BE808" s="101"/>
      <c r="BF808" s="101"/>
      <c r="BG808" s="101"/>
      <c r="BH808" s="101"/>
      <c r="BI808" s="101"/>
      <c r="BJ808" s="101"/>
      <c r="BK808" s="101"/>
      <c r="BL808" s="101"/>
      <c r="BM808" s="101"/>
      <c r="BN808" s="101"/>
      <c r="BO808" s="101"/>
      <c r="BP808" s="101"/>
      <c r="BQ808" s="101"/>
      <c r="BR808" s="101"/>
      <c r="BS808" s="101"/>
      <c r="BT808" s="101"/>
      <c r="BU808" s="101"/>
    </row>
    <row r="809" ht="15.7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101"/>
      <c r="BE809" s="101"/>
      <c r="BF809" s="101"/>
      <c r="BG809" s="101"/>
      <c r="BH809" s="101"/>
      <c r="BI809" s="101"/>
      <c r="BJ809" s="101"/>
      <c r="BK809" s="101"/>
      <c r="BL809" s="101"/>
      <c r="BM809" s="101"/>
      <c r="BN809" s="101"/>
      <c r="BO809" s="101"/>
      <c r="BP809" s="101"/>
      <c r="BQ809" s="101"/>
      <c r="BR809" s="101"/>
      <c r="BS809" s="101"/>
      <c r="BT809" s="101"/>
      <c r="BU809" s="101"/>
    </row>
    <row r="810" ht="15.7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101"/>
      <c r="BC810" s="101"/>
      <c r="BD810" s="101"/>
      <c r="BE810" s="101"/>
      <c r="BF810" s="101"/>
      <c r="BG810" s="101"/>
      <c r="BH810" s="101"/>
      <c r="BI810" s="101"/>
      <c r="BJ810" s="101"/>
      <c r="BK810" s="101"/>
      <c r="BL810" s="101"/>
      <c r="BM810" s="101"/>
      <c r="BN810" s="101"/>
      <c r="BO810" s="101"/>
      <c r="BP810" s="101"/>
      <c r="BQ810" s="101"/>
      <c r="BR810" s="101"/>
      <c r="BS810" s="101"/>
      <c r="BT810" s="101"/>
      <c r="BU810" s="101"/>
    </row>
    <row r="811" ht="15.7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  <c r="AV811" s="101"/>
      <c r="AW811" s="101"/>
      <c r="AX811" s="101"/>
      <c r="AY811" s="101"/>
      <c r="AZ811" s="101"/>
      <c r="BA811" s="101"/>
      <c r="BB811" s="101"/>
      <c r="BC811" s="101"/>
      <c r="BD811" s="101"/>
      <c r="BE811" s="101"/>
      <c r="BF811" s="101"/>
      <c r="BG811" s="101"/>
      <c r="BH811" s="101"/>
      <c r="BI811" s="101"/>
      <c r="BJ811" s="101"/>
      <c r="BK811" s="101"/>
      <c r="BL811" s="101"/>
      <c r="BM811" s="101"/>
      <c r="BN811" s="101"/>
      <c r="BO811" s="101"/>
      <c r="BP811" s="101"/>
      <c r="BQ811" s="101"/>
      <c r="BR811" s="101"/>
      <c r="BS811" s="101"/>
      <c r="BT811" s="101"/>
      <c r="BU811" s="101"/>
    </row>
    <row r="812" ht="15.7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  <c r="AV812" s="101"/>
      <c r="AW812" s="101"/>
      <c r="AX812" s="101"/>
      <c r="AY812" s="101"/>
      <c r="AZ812" s="101"/>
      <c r="BA812" s="101"/>
      <c r="BB812" s="101"/>
      <c r="BC812" s="101"/>
      <c r="BD812" s="101"/>
      <c r="BE812" s="101"/>
      <c r="BF812" s="101"/>
      <c r="BG812" s="101"/>
      <c r="BH812" s="101"/>
      <c r="BI812" s="101"/>
      <c r="BJ812" s="101"/>
      <c r="BK812" s="101"/>
      <c r="BL812" s="101"/>
      <c r="BM812" s="101"/>
      <c r="BN812" s="101"/>
      <c r="BO812" s="101"/>
      <c r="BP812" s="101"/>
      <c r="BQ812" s="101"/>
      <c r="BR812" s="101"/>
      <c r="BS812" s="101"/>
      <c r="BT812" s="101"/>
      <c r="BU812" s="101"/>
    </row>
    <row r="813" ht="15.7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  <c r="AV813" s="101"/>
      <c r="AW813" s="101"/>
      <c r="AX813" s="101"/>
      <c r="AY813" s="101"/>
      <c r="AZ813" s="101"/>
      <c r="BA813" s="101"/>
      <c r="BB813" s="101"/>
      <c r="BC813" s="101"/>
      <c r="BD813" s="101"/>
      <c r="BE813" s="101"/>
      <c r="BF813" s="101"/>
      <c r="BG813" s="101"/>
      <c r="BH813" s="101"/>
      <c r="BI813" s="101"/>
      <c r="BJ813" s="101"/>
      <c r="BK813" s="101"/>
      <c r="BL813" s="101"/>
      <c r="BM813" s="101"/>
      <c r="BN813" s="101"/>
      <c r="BO813" s="101"/>
      <c r="BP813" s="101"/>
      <c r="BQ813" s="101"/>
      <c r="BR813" s="101"/>
      <c r="BS813" s="101"/>
      <c r="BT813" s="101"/>
      <c r="BU813" s="101"/>
    </row>
    <row r="814" ht="15.7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  <c r="AV814" s="101"/>
      <c r="AW814" s="101"/>
      <c r="AX814" s="101"/>
      <c r="AY814" s="101"/>
      <c r="AZ814" s="101"/>
      <c r="BA814" s="101"/>
      <c r="BB814" s="101"/>
      <c r="BC814" s="101"/>
      <c r="BD814" s="101"/>
      <c r="BE814" s="101"/>
      <c r="BF814" s="101"/>
      <c r="BG814" s="101"/>
      <c r="BH814" s="101"/>
      <c r="BI814" s="101"/>
      <c r="BJ814" s="101"/>
      <c r="BK814" s="101"/>
      <c r="BL814" s="101"/>
      <c r="BM814" s="101"/>
      <c r="BN814" s="101"/>
      <c r="BO814" s="101"/>
      <c r="BP814" s="101"/>
      <c r="BQ814" s="101"/>
      <c r="BR814" s="101"/>
      <c r="BS814" s="101"/>
      <c r="BT814" s="101"/>
      <c r="BU814" s="101"/>
    </row>
    <row r="815" ht="15.7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  <c r="AV815" s="101"/>
      <c r="AW815" s="101"/>
      <c r="AX815" s="101"/>
      <c r="AY815" s="101"/>
      <c r="AZ815" s="101"/>
      <c r="BA815" s="101"/>
      <c r="BB815" s="101"/>
      <c r="BC815" s="101"/>
      <c r="BD815" s="101"/>
      <c r="BE815" s="101"/>
      <c r="BF815" s="101"/>
      <c r="BG815" s="101"/>
      <c r="BH815" s="101"/>
      <c r="BI815" s="101"/>
      <c r="BJ815" s="101"/>
      <c r="BK815" s="101"/>
      <c r="BL815" s="101"/>
      <c r="BM815" s="101"/>
      <c r="BN815" s="101"/>
      <c r="BO815" s="101"/>
      <c r="BP815" s="101"/>
      <c r="BQ815" s="101"/>
      <c r="BR815" s="101"/>
      <c r="BS815" s="101"/>
      <c r="BT815" s="101"/>
      <c r="BU815" s="101"/>
    </row>
    <row r="816" ht="15.7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  <c r="AV816" s="101"/>
      <c r="AW816" s="101"/>
      <c r="AX816" s="101"/>
      <c r="AY816" s="101"/>
      <c r="AZ816" s="101"/>
      <c r="BA816" s="101"/>
      <c r="BB816" s="101"/>
      <c r="BC816" s="101"/>
      <c r="BD816" s="101"/>
      <c r="BE816" s="101"/>
      <c r="BF816" s="101"/>
      <c r="BG816" s="101"/>
      <c r="BH816" s="101"/>
      <c r="BI816" s="101"/>
      <c r="BJ816" s="101"/>
      <c r="BK816" s="101"/>
      <c r="BL816" s="101"/>
      <c r="BM816" s="101"/>
      <c r="BN816" s="101"/>
      <c r="BO816" s="101"/>
      <c r="BP816" s="101"/>
      <c r="BQ816" s="101"/>
      <c r="BR816" s="101"/>
      <c r="BS816" s="101"/>
      <c r="BT816" s="101"/>
      <c r="BU816" s="101"/>
    </row>
    <row r="817" ht="15.7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101"/>
      <c r="BE817" s="101"/>
      <c r="BF817" s="101"/>
      <c r="BG817" s="101"/>
      <c r="BH817" s="101"/>
      <c r="BI817" s="101"/>
      <c r="BJ817" s="101"/>
      <c r="BK817" s="101"/>
      <c r="BL817" s="101"/>
      <c r="BM817" s="101"/>
      <c r="BN817" s="101"/>
      <c r="BO817" s="101"/>
      <c r="BP817" s="101"/>
      <c r="BQ817" s="101"/>
      <c r="BR817" s="101"/>
      <c r="BS817" s="101"/>
      <c r="BT817" s="101"/>
      <c r="BU817" s="101"/>
    </row>
    <row r="818" ht="15.7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  <c r="AV818" s="101"/>
      <c r="AW818" s="101"/>
      <c r="AX818" s="101"/>
      <c r="AY818" s="101"/>
      <c r="AZ818" s="101"/>
      <c r="BA818" s="101"/>
      <c r="BB818" s="101"/>
      <c r="BC818" s="101"/>
      <c r="BD818" s="101"/>
      <c r="BE818" s="101"/>
      <c r="BF818" s="101"/>
      <c r="BG818" s="101"/>
      <c r="BH818" s="101"/>
      <c r="BI818" s="101"/>
      <c r="BJ818" s="101"/>
      <c r="BK818" s="101"/>
      <c r="BL818" s="101"/>
      <c r="BM818" s="101"/>
      <c r="BN818" s="101"/>
      <c r="BO818" s="101"/>
      <c r="BP818" s="101"/>
      <c r="BQ818" s="101"/>
      <c r="BR818" s="101"/>
      <c r="BS818" s="101"/>
      <c r="BT818" s="101"/>
      <c r="BU818" s="101"/>
    </row>
    <row r="819" ht="15.7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101"/>
      <c r="BE819" s="101"/>
      <c r="BF819" s="101"/>
      <c r="BG819" s="101"/>
      <c r="BH819" s="101"/>
      <c r="BI819" s="101"/>
      <c r="BJ819" s="101"/>
      <c r="BK819" s="101"/>
      <c r="BL819" s="101"/>
      <c r="BM819" s="101"/>
      <c r="BN819" s="101"/>
      <c r="BO819" s="101"/>
      <c r="BP819" s="101"/>
      <c r="BQ819" s="101"/>
      <c r="BR819" s="101"/>
      <c r="BS819" s="101"/>
      <c r="BT819" s="101"/>
      <c r="BU819" s="101"/>
    </row>
    <row r="820" ht="15.7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  <c r="AV820" s="101"/>
      <c r="AW820" s="101"/>
      <c r="AX820" s="101"/>
      <c r="AY820" s="101"/>
      <c r="AZ820" s="101"/>
      <c r="BA820" s="101"/>
      <c r="BB820" s="101"/>
      <c r="BC820" s="101"/>
      <c r="BD820" s="101"/>
      <c r="BE820" s="101"/>
      <c r="BF820" s="101"/>
      <c r="BG820" s="101"/>
      <c r="BH820" s="101"/>
      <c r="BI820" s="101"/>
      <c r="BJ820" s="101"/>
      <c r="BK820" s="101"/>
      <c r="BL820" s="101"/>
      <c r="BM820" s="101"/>
      <c r="BN820" s="101"/>
      <c r="BO820" s="101"/>
      <c r="BP820" s="101"/>
      <c r="BQ820" s="101"/>
      <c r="BR820" s="101"/>
      <c r="BS820" s="101"/>
      <c r="BT820" s="101"/>
      <c r="BU820" s="101"/>
    </row>
    <row r="821" ht="15.7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  <c r="AV821" s="101"/>
      <c r="AW821" s="101"/>
      <c r="AX821" s="101"/>
      <c r="AY821" s="101"/>
      <c r="AZ821" s="101"/>
      <c r="BA821" s="101"/>
      <c r="BB821" s="101"/>
      <c r="BC821" s="101"/>
      <c r="BD821" s="101"/>
      <c r="BE821" s="101"/>
      <c r="BF821" s="101"/>
      <c r="BG821" s="101"/>
      <c r="BH821" s="101"/>
      <c r="BI821" s="101"/>
      <c r="BJ821" s="101"/>
      <c r="BK821" s="101"/>
      <c r="BL821" s="101"/>
      <c r="BM821" s="101"/>
      <c r="BN821" s="101"/>
      <c r="BO821" s="101"/>
      <c r="BP821" s="101"/>
      <c r="BQ821" s="101"/>
      <c r="BR821" s="101"/>
      <c r="BS821" s="101"/>
      <c r="BT821" s="101"/>
      <c r="BU821" s="101"/>
    </row>
    <row r="822" ht="15.7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  <c r="AV822" s="101"/>
      <c r="AW822" s="101"/>
      <c r="AX822" s="101"/>
      <c r="AY822" s="101"/>
      <c r="AZ822" s="101"/>
      <c r="BA822" s="101"/>
      <c r="BB822" s="101"/>
      <c r="BC822" s="101"/>
      <c r="BD822" s="101"/>
      <c r="BE822" s="101"/>
      <c r="BF822" s="101"/>
      <c r="BG822" s="101"/>
      <c r="BH822" s="101"/>
      <c r="BI822" s="101"/>
      <c r="BJ822" s="101"/>
      <c r="BK822" s="101"/>
      <c r="BL822" s="101"/>
      <c r="BM822" s="101"/>
      <c r="BN822" s="101"/>
      <c r="BO822" s="101"/>
      <c r="BP822" s="101"/>
      <c r="BQ822" s="101"/>
      <c r="BR822" s="101"/>
      <c r="BS822" s="101"/>
      <c r="BT822" s="101"/>
      <c r="BU822" s="101"/>
    </row>
    <row r="823" ht="15.7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  <c r="AV823" s="101"/>
      <c r="AW823" s="101"/>
      <c r="AX823" s="101"/>
      <c r="AY823" s="101"/>
      <c r="AZ823" s="101"/>
      <c r="BA823" s="101"/>
      <c r="BB823" s="101"/>
      <c r="BC823" s="101"/>
      <c r="BD823" s="101"/>
      <c r="BE823" s="101"/>
      <c r="BF823" s="101"/>
      <c r="BG823" s="101"/>
      <c r="BH823" s="101"/>
      <c r="BI823" s="101"/>
      <c r="BJ823" s="101"/>
      <c r="BK823" s="101"/>
      <c r="BL823" s="101"/>
      <c r="BM823" s="101"/>
      <c r="BN823" s="101"/>
      <c r="BO823" s="101"/>
      <c r="BP823" s="101"/>
      <c r="BQ823" s="101"/>
      <c r="BR823" s="101"/>
      <c r="BS823" s="101"/>
      <c r="BT823" s="101"/>
      <c r="BU823" s="101"/>
    </row>
    <row r="824" ht="15.7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  <c r="AV824" s="101"/>
      <c r="AW824" s="101"/>
      <c r="AX824" s="101"/>
      <c r="AY824" s="101"/>
      <c r="AZ824" s="101"/>
      <c r="BA824" s="101"/>
      <c r="BB824" s="101"/>
      <c r="BC824" s="101"/>
      <c r="BD824" s="101"/>
      <c r="BE824" s="101"/>
      <c r="BF824" s="101"/>
      <c r="BG824" s="101"/>
      <c r="BH824" s="101"/>
      <c r="BI824" s="101"/>
      <c r="BJ824" s="101"/>
      <c r="BK824" s="101"/>
      <c r="BL824" s="101"/>
      <c r="BM824" s="101"/>
      <c r="BN824" s="101"/>
      <c r="BO824" s="101"/>
      <c r="BP824" s="101"/>
      <c r="BQ824" s="101"/>
      <c r="BR824" s="101"/>
      <c r="BS824" s="101"/>
      <c r="BT824" s="101"/>
      <c r="BU824" s="101"/>
    </row>
    <row r="825" ht="15.7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  <c r="AV825" s="101"/>
      <c r="AW825" s="101"/>
      <c r="AX825" s="101"/>
      <c r="AY825" s="101"/>
      <c r="AZ825" s="101"/>
      <c r="BA825" s="101"/>
      <c r="BB825" s="101"/>
      <c r="BC825" s="101"/>
      <c r="BD825" s="101"/>
      <c r="BE825" s="101"/>
      <c r="BF825" s="101"/>
      <c r="BG825" s="101"/>
      <c r="BH825" s="101"/>
      <c r="BI825" s="101"/>
      <c r="BJ825" s="101"/>
      <c r="BK825" s="101"/>
      <c r="BL825" s="101"/>
      <c r="BM825" s="101"/>
      <c r="BN825" s="101"/>
      <c r="BO825" s="101"/>
      <c r="BP825" s="101"/>
      <c r="BQ825" s="101"/>
      <c r="BR825" s="101"/>
      <c r="BS825" s="101"/>
      <c r="BT825" s="101"/>
      <c r="BU825" s="101"/>
    </row>
    <row r="826" ht="15.7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  <c r="AV826" s="101"/>
      <c r="AW826" s="101"/>
      <c r="AX826" s="101"/>
      <c r="AY826" s="101"/>
      <c r="AZ826" s="101"/>
      <c r="BA826" s="101"/>
      <c r="BB826" s="101"/>
      <c r="BC826" s="101"/>
      <c r="BD826" s="101"/>
      <c r="BE826" s="101"/>
      <c r="BF826" s="101"/>
      <c r="BG826" s="101"/>
      <c r="BH826" s="101"/>
      <c r="BI826" s="101"/>
      <c r="BJ826" s="101"/>
      <c r="BK826" s="101"/>
      <c r="BL826" s="101"/>
      <c r="BM826" s="101"/>
      <c r="BN826" s="101"/>
      <c r="BO826" s="101"/>
      <c r="BP826" s="101"/>
      <c r="BQ826" s="101"/>
      <c r="BR826" s="101"/>
      <c r="BS826" s="101"/>
      <c r="BT826" s="101"/>
      <c r="BU826" s="101"/>
    </row>
    <row r="827" ht="15.7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  <c r="AV827" s="101"/>
      <c r="AW827" s="101"/>
      <c r="AX827" s="101"/>
      <c r="AY827" s="101"/>
      <c r="AZ827" s="101"/>
      <c r="BA827" s="101"/>
      <c r="BB827" s="101"/>
      <c r="BC827" s="101"/>
      <c r="BD827" s="101"/>
      <c r="BE827" s="101"/>
      <c r="BF827" s="101"/>
      <c r="BG827" s="101"/>
      <c r="BH827" s="101"/>
      <c r="BI827" s="101"/>
      <c r="BJ827" s="101"/>
      <c r="BK827" s="101"/>
      <c r="BL827" s="101"/>
      <c r="BM827" s="101"/>
      <c r="BN827" s="101"/>
      <c r="BO827" s="101"/>
      <c r="BP827" s="101"/>
      <c r="BQ827" s="101"/>
      <c r="BR827" s="101"/>
      <c r="BS827" s="101"/>
      <c r="BT827" s="101"/>
      <c r="BU827" s="101"/>
    </row>
    <row r="828" ht="15.7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  <c r="AV828" s="101"/>
      <c r="AW828" s="101"/>
      <c r="AX828" s="101"/>
      <c r="AY828" s="101"/>
      <c r="AZ828" s="101"/>
      <c r="BA828" s="101"/>
      <c r="BB828" s="101"/>
      <c r="BC828" s="101"/>
      <c r="BD828" s="101"/>
      <c r="BE828" s="101"/>
      <c r="BF828" s="101"/>
      <c r="BG828" s="101"/>
      <c r="BH828" s="101"/>
      <c r="BI828" s="101"/>
      <c r="BJ828" s="101"/>
      <c r="BK828" s="101"/>
      <c r="BL828" s="101"/>
      <c r="BM828" s="101"/>
      <c r="BN828" s="101"/>
      <c r="BO828" s="101"/>
      <c r="BP828" s="101"/>
      <c r="BQ828" s="101"/>
      <c r="BR828" s="101"/>
      <c r="BS828" s="101"/>
      <c r="BT828" s="101"/>
      <c r="BU828" s="101"/>
    </row>
    <row r="829" ht="15.7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  <c r="AV829" s="101"/>
      <c r="AW829" s="101"/>
      <c r="AX829" s="101"/>
      <c r="AY829" s="101"/>
      <c r="AZ829" s="101"/>
      <c r="BA829" s="101"/>
      <c r="BB829" s="101"/>
      <c r="BC829" s="101"/>
      <c r="BD829" s="101"/>
      <c r="BE829" s="101"/>
      <c r="BF829" s="101"/>
      <c r="BG829" s="101"/>
      <c r="BH829" s="101"/>
      <c r="BI829" s="101"/>
      <c r="BJ829" s="101"/>
      <c r="BK829" s="101"/>
      <c r="BL829" s="101"/>
      <c r="BM829" s="101"/>
      <c r="BN829" s="101"/>
      <c r="BO829" s="101"/>
      <c r="BP829" s="101"/>
      <c r="BQ829" s="101"/>
      <c r="BR829" s="101"/>
      <c r="BS829" s="101"/>
      <c r="BT829" s="101"/>
      <c r="BU829" s="101"/>
    </row>
    <row r="830" ht="15.7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1"/>
      <c r="AW830" s="101"/>
      <c r="AX830" s="101"/>
      <c r="AY830" s="101"/>
      <c r="AZ830" s="101"/>
      <c r="BA830" s="101"/>
      <c r="BB830" s="101"/>
      <c r="BC830" s="101"/>
      <c r="BD830" s="101"/>
      <c r="BE830" s="101"/>
      <c r="BF830" s="101"/>
      <c r="BG830" s="101"/>
      <c r="BH830" s="101"/>
      <c r="BI830" s="101"/>
      <c r="BJ830" s="101"/>
      <c r="BK830" s="101"/>
      <c r="BL830" s="101"/>
      <c r="BM830" s="101"/>
      <c r="BN830" s="101"/>
      <c r="BO830" s="101"/>
      <c r="BP830" s="101"/>
      <c r="BQ830" s="101"/>
      <c r="BR830" s="101"/>
      <c r="BS830" s="101"/>
      <c r="BT830" s="101"/>
      <c r="BU830" s="101"/>
    </row>
    <row r="831" ht="15.7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1"/>
      <c r="AW831" s="101"/>
      <c r="AX831" s="101"/>
      <c r="AY831" s="101"/>
      <c r="AZ831" s="101"/>
      <c r="BA831" s="101"/>
      <c r="BB831" s="101"/>
      <c r="BC831" s="101"/>
      <c r="BD831" s="101"/>
      <c r="BE831" s="101"/>
      <c r="BF831" s="101"/>
      <c r="BG831" s="101"/>
      <c r="BH831" s="101"/>
      <c r="BI831" s="101"/>
      <c r="BJ831" s="101"/>
      <c r="BK831" s="101"/>
      <c r="BL831" s="101"/>
      <c r="BM831" s="101"/>
      <c r="BN831" s="101"/>
      <c r="BO831" s="101"/>
      <c r="BP831" s="101"/>
      <c r="BQ831" s="101"/>
      <c r="BR831" s="101"/>
      <c r="BS831" s="101"/>
      <c r="BT831" s="101"/>
      <c r="BU831" s="101"/>
    </row>
    <row r="832" ht="15.7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  <c r="AV832" s="101"/>
      <c r="AW832" s="101"/>
      <c r="AX832" s="101"/>
      <c r="AY832" s="101"/>
      <c r="AZ832" s="101"/>
      <c r="BA832" s="101"/>
      <c r="BB832" s="101"/>
      <c r="BC832" s="101"/>
      <c r="BD832" s="101"/>
      <c r="BE832" s="101"/>
      <c r="BF832" s="101"/>
      <c r="BG832" s="101"/>
      <c r="BH832" s="101"/>
      <c r="BI832" s="101"/>
      <c r="BJ832" s="101"/>
      <c r="BK832" s="101"/>
      <c r="BL832" s="101"/>
      <c r="BM832" s="101"/>
      <c r="BN832" s="101"/>
      <c r="BO832" s="101"/>
      <c r="BP832" s="101"/>
      <c r="BQ832" s="101"/>
      <c r="BR832" s="101"/>
      <c r="BS832" s="101"/>
      <c r="BT832" s="101"/>
      <c r="BU832" s="101"/>
    </row>
    <row r="833" ht="15.7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  <c r="AV833" s="101"/>
      <c r="AW833" s="101"/>
      <c r="AX833" s="101"/>
      <c r="AY833" s="101"/>
      <c r="AZ833" s="101"/>
      <c r="BA833" s="101"/>
      <c r="BB833" s="101"/>
      <c r="BC833" s="101"/>
      <c r="BD833" s="101"/>
      <c r="BE833" s="101"/>
      <c r="BF833" s="101"/>
      <c r="BG833" s="101"/>
      <c r="BH833" s="101"/>
      <c r="BI833" s="101"/>
      <c r="BJ833" s="101"/>
      <c r="BK833" s="101"/>
      <c r="BL833" s="101"/>
      <c r="BM833" s="101"/>
      <c r="BN833" s="101"/>
      <c r="BO833" s="101"/>
      <c r="BP833" s="101"/>
      <c r="BQ833" s="101"/>
      <c r="BR833" s="101"/>
      <c r="BS833" s="101"/>
      <c r="BT833" s="101"/>
      <c r="BU833" s="101"/>
    </row>
    <row r="834" ht="15.7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  <c r="AV834" s="101"/>
      <c r="AW834" s="101"/>
      <c r="AX834" s="101"/>
      <c r="AY834" s="101"/>
      <c r="AZ834" s="101"/>
      <c r="BA834" s="101"/>
      <c r="BB834" s="101"/>
      <c r="BC834" s="101"/>
      <c r="BD834" s="101"/>
      <c r="BE834" s="101"/>
      <c r="BF834" s="101"/>
      <c r="BG834" s="101"/>
      <c r="BH834" s="101"/>
      <c r="BI834" s="101"/>
      <c r="BJ834" s="101"/>
      <c r="BK834" s="101"/>
      <c r="BL834" s="101"/>
      <c r="BM834" s="101"/>
      <c r="BN834" s="101"/>
      <c r="BO834" s="101"/>
      <c r="BP834" s="101"/>
      <c r="BQ834" s="101"/>
      <c r="BR834" s="101"/>
      <c r="BS834" s="101"/>
      <c r="BT834" s="101"/>
      <c r="BU834" s="101"/>
    </row>
    <row r="835" ht="15.7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  <c r="AV835" s="101"/>
      <c r="AW835" s="101"/>
      <c r="AX835" s="101"/>
      <c r="AY835" s="101"/>
      <c r="AZ835" s="101"/>
      <c r="BA835" s="101"/>
      <c r="BB835" s="101"/>
      <c r="BC835" s="101"/>
      <c r="BD835" s="101"/>
      <c r="BE835" s="101"/>
      <c r="BF835" s="101"/>
      <c r="BG835" s="101"/>
      <c r="BH835" s="101"/>
      <c r="BI835" s="101"/>
      <c r="BJ835" s="101"/>
      <c r="BK835" s="101"/>
      <c r="BL835" s="101"/>
      <c r="BM835" s="101"/>
      <c r="BN835" s="101"/>
      <c r="BO835" s="101"/>
      <c r="BP835" s="101"/>
      <c r="BQ835" s="101"/>
      <c r="BR835" s="101"/>
      <c r="BS835" s="101"/>
      <c r="BT835" s="101"/>
      <c r="BU835" s="101"/>
    </row>
    <row r="836" ht="15.7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  <c r="AV836" s="101"/>
      <c r="AW836" s="101"/>
      <c r="AX836" s="101"/>
      <c r="AY836" s="101"/>
      <c r="AZ836" s="101"/>
      <c r="BA836" s="101"/>
      <c r="BB836" s="101"/>
      <c r="BC836" s="101"/>
      <c r="BD836" s="101"/>
      <c r="BE836" s="101"/>
      <c r="BF836" s="101"/>
      <c r="BG836" s="101"/>
      <c r="BH836" s="101"/>
      <c r="BI836" s="101"/>
      <c r="BJ836" s="101"/>
      <c r="BK836" s="101"/>
      <c r="BL836" s="101"/>
      <c r="BM836" s="101"/>
      <c r="BN836" s="101"/>
      <c r="BO836" s="101"/>
      <c r="BP836" s="101"/>
      <c r="BQ836" s="101"/>
      <c r="BR836" s="101"/>
      <c r="BS836" s="101"/>
      <c r="BT836" s="101"/>
      <c r="BU836" s="101"/>
    </row>
    <row r="837" ht="15.7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  <c r="AV837" s="101"/>
      <c r="AW837" s="101"/>
      <c r="AX837" s="101"/>
      <c r="AY837" s="101"/>
      <c r="AZ837" s="101"/>
      <c r="BA837" s="101"/>
      <c r="BB837" s="101"/>
      <c r="BC837" s="101"/>
      <c r="BD837" s="101"/>
      <c r="BE837" s="101"/>
      <c r="BF837" s="101"/>
      <c r="BG837" s="101"/>
      <c r="BH837" s="101"/>
      <c r="BI837" s="101"/>
      <c r="BJ837" s="101"/>
      <c r="BK837" s="101"/>
      <c r="BL837" s="101"/>
      <c r="BM837" s="101"/>
      <c r="BN837" s="101"/>
      <c r="BO837" s="101"/>
      <c r="BP837" s="101"/>
      <c r="BQ837" s="101"/>
      <c r="BR837" s="101"/>
      <c r="BS837" s="101"/>
      <c r="BT837" s="101"/>
      <c r="BU837" s="101"/>
    </row>
    <row r="838" ht="15.7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  <c r="AV838" s="101"/>
      <c r="AW838" s="101"/>
      <c r="AX838" s="101"/>
      <c r="AY838" s="101"/>
      <c r="AZ838" s="101"/>
      <c r="BA838" s="101"/>
      <c r="BB838" s="101"/>
      <c r="BC838" s="101"/>
      <c r="BD838" s="101"/>
      <c r="BE838" s="101"/>
      <c r="BF838" s="101"/>
      <c r="BG838" s="101"/>
      <c r="BH838" s="101"/>
      <c r="BI838" s="101"/>
      <c r="BJ838" s="101"/>
      <c r="BK838" s="101"/>
      <c r="BL838" s="101"/>
      <c r="BM838" s="101"/>
      <c r="BN838" s="101"/>
      <c r="BO838" s="101"/>
      <c r="BP838" s="101"/>
      <c r="BQ838" s="101"/>
      <c r="BR838" s="101"/>
      <c r="BS838" s="101"/>
      <c r="BT838" s="101"/>
      <c r="BU838" s="101"/>
    </row>
    <row r="839" ht="15.7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  <c r="AV839" s="101"/>
      <c r="AW839" s="101"/>
      <c r="AX839" s="101"/>
      <c r="AY839" s="101"/>
      <c r="AZ839" s="101"/>
      <c r="BA839" s="101"/>
      <c r="BB839" s="101"/>
      <c r="BC839" s="101"/>
      <c r="BD839" s="101"/>
      <c r="BE839" s="101"/>
      <c r="BF839" s="101"/>
      <c r="BG839" s="101"/>
      <c r="BH839" s="101"/>
      <c r="BI839" s="101"/>
      <c r="BJ839" s="101"/>
      <c r="BK839" s="101"/>
      <c r="BL839" s="101"/>
      <c r="BM839" s="101"/>
      <c r="BN839" s="101"/>
      <c r="BO839" s="101"/>
      <c r="BP839" s="101"/>
      <c r="BQ839" s="101"/>
      <c r="BR839" s="101"/>
      <c r="BS839" s="101"/>
      <c r="BT839" s="101"/>
      <c r="BU839" s="101"/>
    </row>
    <row r="840" ht="15.7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  <c r="AV840" s="101"/>
      <c r="AW840" s="101"/>
      <c r="AX840" s="101"/>
      <c r="AY840" s="101"/>
      <c r="AZ840" s="101"/>
      <c r="BA840" s="101"/>
      <c r="BB840" s="101"/>
      <c r="BC840" s="101"/>
      <c r="BD840" s="101"/>
      <c r="BE840" s="101"/>
      <c r="BF840" s="101"/>
      <c r="BG840" s="101"/>
      <c r="BH840" s="101"/>
      <c r="BI840" s="101"/>
      <c r="BJ840" s="101"/>
      <c r="BK840" s="101"/>
      <c r="BL840" s="101"/>
      <c r="BM840" s="101"/>
      <c r="BN840" s="101"/>
      <c r="BO840" s="101"/>
      <c r="BP840" s="101"/>
      <c r="BQ840" s="101"/>
      <c r="BR840" s="101"/>
      <c r="BS840" s="101"/>
      <c r="BT840" s="101"/>
      <c r="BU840" s="101"/>
    </row>
    <row r="841" ht="15.7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  <c r="AV841" s="101"/>
      <c r="AW841" s="101"/>
      <c r="AX841" s="101"/>
      <c r="AY841" s="101"/>
      <c r="AZ841" s="101"/>
      <c r="BA841" s="101"/>
      <c r="BB841" s="101"/>
      <c r="BC841" s="101"/>
      <c r="BD841" s="101"/>
      <c r="BE841" s="101"/>
      <c r="BF841" s="101"/>
      <c r="BG841" s="101"/>
      <c r="BH841" s="101"/>
      <c r="BI841" s="101"/>
      <c r="BJ841" s="101"/>
      <c r="BK841" s="101"/>
      <c r="BL841" s="101"/>
      <c r="BM841" s="101"/>
      <c r="BN841" s="101"/>
      <c r="BO841" s="101"/>
      <c r="BP841" s="101"/>
      <c r="BQ841" s="101"/>
      <c r="BR841" s="101"/>
      <c r="BS841" s="101"/>
      <c r="BT841" s="101"/>
      <c r="BU841" s="101"/>
    </row>
    <row r="842" ht="15.7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  <c r="AV842" s="101"/>
      <c r="AW842" s="101"/>
      <c r="AX842" s="101"/>
      <c r="AY842" s="101"/>
      <c r="AZ842" s="101"/>
      <c r="BA842" s="101"/>
      <c r="BB842" s="101"/>
      <c r="BC842" s="101"/>
      <c r="BD842" s="101"/>
      <c r="BE842" s="101"/>
      <c r="BF842" s="101"/>
      <c r="BG842" s="101"/>
      <c r="BH842" s="101"/>
      <c r="BI842" s="101"/>
      <c r="BJ842" s="101"/>
      <c r="BK842" s="101"/>
      <c r="BL842" s="101"/>
      <c r="BM842" s="101"/>
      <c r="BN842" s="101"/>
      <c r="BO842" s="101"/>
      <c r="BP842" s="101"/>
      <c r="BQ842" s="101"/>
      <c r="BR842" s="101"/>
      <c r="BS842" s="101"/>
      <c r="BT842" s="101"/>
      <c r="BU842" s="101"/>
    </row>
    <row r="843" ht="15.7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  <c r="AV843" s="101"/>
      <c r="AW843" s="101"/>
      <c r="AX843" s="101"/>
      <c r="AY843" s="101"/>
      <c r="AZ843" s="101"/>
      <c r="BA843" s="101"/>
      <c r="BB843" s="101"/>
      <c r="BC843" s="101"/>
      <c r="BD843" s="101"/>
      <c r="BE843" s="101"/>
      <c r="BF843" s="101"/>
      <c r="BG843" s="101"/>
      <c r="BH843" s="101"/>
      <c r="BI843" s="101"/>
      <c r="BJ843" s="101"/>
      <c r="BK843" s="101"/>
      <c r="BL843" s="101"/>
      <c r="BM843" s="101"/>
      <c r="BN843" s="101"/>
      <c r="BO843" s="101"/>
      <c r="BP843" s="101"/>
      <c r="BQ843" s="101"/>
      <c r="BR843" s="101"/>
      <c r="BS843" s="101"/>
      <c r="BT843" s="101"/>
      <c r="BU843" s="101"/>
    </row>
    <row r="844" ht="15.7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  <c r="AV844" s="101"/>
      <c r="AW844" s="101"/>
      <c r="AX844" s="101"/>
      <c r="AY844" s="101"/>
      <c r="AZ844" s="101"/>
      <c r="BA844" s="101"/>
      <c r="BB844" s="101"/>
      <c r="BC844" s="101"/>
      <c r="BD844" s="101"/>
      <c r="BE844" s="101"/>
      <c r="BF844" s="101"/>
      <c r="BG844" s="101"/>
      <c r="BH844" s="101"/>
      <c r="BI844" s="101"/>
      <c r="BJ844" s="101"/>
      <c r="BK844" s="101"/>
      <c r="BL844" s="101"/>
      <c r="BM844" s="101"/>
      <c r="BN844" s="101"/>
      <c r="BO844" s="101"/>
      <c r="BP844" s="101"/>
      <c r="BQ844" s="101"/>
      <c r="BR844" s="101"/>
      <c r="BS844" s="101"/>
      <c r="BT844" s="101"/>
      <c r="BU844" s="101"/>
    </row>
    <row r="845" ht="15.7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  <c r="AV845" s="101"/>
      <c r="AW845" s="101"/>
      <c r="AX845" s="101"/>
      <c r="AY845" s="101"/>
      <c r="AZ845" s="101"/>
      <c r="BA845" s="101"/>
      <c r="BB845" s="101"/>
      <c r="BC845" s="101"/>
      <c r="BD845" s="101"/>
      <c r="BE845" s="101"/>
      <c r="BF845" s="101"/>
      <c r="BG845" s="101"/>
      <c r="BH845" s="101"/>
      <c r="BI845" s="101"/>
      <c r="BJ845" s="101"/>
      <c r="BK845" s="101"/>
      <c r="BL845" s="101"/>
      <c r="BM845" s="101"/>
      <c r="BN845" s="101"/>
      <c r="BO845" s="101"/>
      <c r="BP845" s="101"/>
      <c r="BQ845" s="101"/>
      <c r="BR845" s="101"/>
      <c r="BS845" s="101"/>
      <c r="BT845" s="101"/>
      <c r="BU845" s="101"/>
    </row>
    <row r="846" ht="15.7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  <c r="AV846" s="101"/>
      <c r="AW846" s="101"/>
      <c r="AX846" s="101"/>
      <c r="AY846" s="101"/>
      <c r="AZ846" s="101"/>
      <c r="BA846" s="101"/>
      <c r="BB846" s="101"/>
      <c r="BC846" s="101"/>
      <c r="BD846" s="101"/>
      <c r="BE846" s="101"/>
      <c r="BF846" s="101"/>
      <c r="BG846" s="101"/>
      <c r="BH846" s="101"/>
      <c r="BI846" s="101"/>
      <c r="BJ846" s="101"/>
      <c r="BK846" s="101"/>
      <c r="BL846" s="101"/>
      <c r="BM846" s="101"/>
      <c r="BN846" s="101"/>
      <c r="BO846" s="101"/>
      <c r="BP846" s="101"/>
      <c r="BQ846" s="101"/>
      <c r="BR846" s="101"/>
      <c r="BS846" s="101"/>
      <c r="BT846" s="101"/>
      <c r="BU846" s="101"/>
    </row>
    <row r="847" ht="15.7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  <c r="AV847" s="101"/>
      <c r="AW847" s="101"/>
      <c r="AX847" s="101"/>
      <c r="AY847" s="101"/>
      <c r="AZ847" s="101"/>
      <c r="BA847" s="101"/>
      <c r="BB847" s="101"/>
      <c r="BC847" s="101"/>
      <c r="BD847" s="101"/>
      <c r="BE847" s="101"/>
      <c r="BF847" s="101"/>
      <c r="BG847" s="101"/>
      <c r="BH847" s="101"/>
      <c r="BI847" s="101"/>
      <c r="BJ847" s="101"/>
      <c r="BK847" s="101"/>
      <c r="BL847" s="101"/>
      <c r="BM847" s="101"/>
      <c r="BN847" s="101"/>
      <c r="BO847" s="101"/>
      <c r="BP847" s="101"/>
      <c r="BQ847" s="101"/>
      <c r="BR847" s="101"/>
      <c r="BS847" s="101"/>
      <c r="BT847" s="101"/>
      <c r="BU847" s="101"/>
    </row>
    <row r="848" ht="15.7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  <c r="AV848" s="101"/>
      <c r="AW848" s="101"/>
      <c r="AX848" s="101"/>
      <c r="AY848" s="101"/>
      <c r="AZ848" s="101"/>
      <c r="BA848" s="101"/>
      <c r="BB848" s="101"/>
      <c r="BC848" s="101"/>
      <c r="BD848" s="101"/>
      <c r="BE848" s="101"/>
      <c r="BF848" s="101"/>
      <c r="BG848" s="101"/>
      <c r="BH848" s="101"/>
      <c r="BI848" s="101"/>
      <c r="BJ848" s="101"/>
      <c r="BK848" s="101"/>
      <c r="BL848" s="101"/>
      <c r="BM848" s="101"/>
      <c r="BN848" s="101"/>
      <c r="BO848" s="101"/>
      <c r="BP848" s="101"/>
      <c r="BQ848" s="101"/>
      <c r="BR848" s="101"/>
      <c r="BS848" s="101"/>
      <c r="BT848" s="101"/>
      <c r="BU848" s="101"/>
    </row>
    <row r="849" ht="15.7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AW849" s="101"/>
      <c r="AX849" s="101"/>
      <c r="AY849" s="101"/>
      <c r="AZ849" s="101"/>
      <c r="BA849" s="101"/>
      <c r="BB849" s="101"/>
      <c r="BC849" s="101"/>
      <c r="BD849" s="101"/>
      <c r="BE849" s="101"/>
      <c r="BF849" s="101"/>
      <c r="BG849" s="101"/>
      <c r="BH849" s="101"/>
      <c r="BI849" s="101"/>
      <c r="BJ849" s="101"/>
      <c r="BK849" s="101"/>
      <c r="BL849" s="101"/>
      <c r="BM849" s="101"/>
      <c r="BN849" s="101"/>
      <c r="BO849" s="101"/>
      <c r="BP849" s="101"/>
      <c r="BQ849" s="101"/>
      <c r="BR849" s="101"/>
      <c r="BS849" s="101"/>
      <c r="BT849" s="101"/>
      <c r="BU849" s="101"/>
    </row>
    <row r="850" ht="15.7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AW850" s="101"/>
      <c r="AX850" s="101"/>
      <c r="AY850" s="101"/>
      <c r="AZ850" s="101"/>
      <c r="BA850" s="101"/>
      <c r="BB850" s="101"/>
      <c r="BC850" s="101"/>
      <c r="BD850" s="101"/>
      <c r="BE850" s="101"/>
      <c r="BF850" s="101"/>
      <c r="BG850" s="101"/>
      <c r="BH850" s="101"/>
      <c r="BI850" s="101"/>
      <c r="BJ850" s="101"/>
      <c r="BK850" s="101"/>
      <c r="BL850" s="101"/>
      <c r="BM850" s="101"/>
      <c r="BN850" s="101"/>
      <c r="BO850" s="101"/>
      <c r="BP850" s="101"/>
      <c r="BQ850" s="101"/>
      <c r="BR850" s="101"/>
      <c r="BS850" s="101"/>
      <c r="BT850" s="101"/>
      <c r="BU850" s="101"/>
    </row>
    <row r="851" ht="15.7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AW851" s="101"/>
      <c r="AX851" s="101"/>
      <c r="AY851" s="101"/>
      <c r="AZ851" s="101"/>
      <c r="BA851" s="101"/>
      <c r="BB851" s="101"/>
      <c r="BC851" s="101"/>
      <c r="BD851" s="101"/>
      <c r="BE851" s="101"/>
      <c r="BF851" s="101"/>
      <c r="BG851" s="101"/>
      <c r="BH851" s="101"/>
      <c r="BI851" s="101"/>
      <c r="BJ851" s="101"/>
      <c r="BK851" s="101"/>
      <c r="BL851" s="101"/>
      <c r="BM851" s="101"/>
      <c r="BN851" s="101"/>
      <c r="BO851" s="101"/>
      <c r="BP851" s="101"/>
      <c r="BQ851" s="101"/>
      <c r="BR851" s="101"/>
      <c r="BS851" s="101"/>
      <c r="BT851" s="101"/>
      <c r="BU851" s="101"/>
    </row>
    <row r="852" ht="15.7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AW852" s="101"/>
      <c r="AX852" s="101"/>
      <c r="AY852" s="101"/>
      <c r="AZ852" s="101"/>
      <c r="BA852" s="101"/>
      <c r="BB852" s="101"/>
      <c r="BC852" s="101"/>
      <c r="BD852" s="101"/>
      <c r="BE852" s="101"/>
      <c r="BF852" s="101"/>
      <c r="BG852" s="101"/>
      <c r="BH852" s="101"/>
      <c r="BI852" s="101"/>
      <c r="BJ852" s="101"/>
      <c r="BK852" s="101"/>
      <c r="BL852" s="101"/>
      <c r="BM852" s="101"/>
      <c r="BN852" s="101"/>
      <c r="BO852" s="101"/>
      <c r="BP852" s="101"/>
      <c r="BQ852" s="101"/>
      <c r="BR852" s="101"/>
      <c r="BS852" s="101"/>
      <c r="BT852" s="101"/>
      <c r="BU852" s="101"/>
    </row>
    <row r="853" ht="15.7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AW853" s="101"/>
      <c r="AX853" s="101"/>
      <c r="AY853" s="101"/>
      <c r="AZ853" s="101"/>
      <c r="BA853" s="101"/>
      <c r="BB853" s="101"/>
      <c r="BC853" s="101"/>
      <c r="BD853" s="101"/>
      <c r="BE853" s="101"/>
      <c r="BF853" s="101"/>
      <c r="BG853" s="101"/>
      <c r="BH853" s="101"/>
      <c r="BI853" s="101"/>
      <c r="BJ853" s="101"/>
      <c r="BK853" s="101"/>
      <c r="BL853" s="101"/>
      <c r="BM853" s="101"/>
      <c r="BN853" s="101"/>
      <c r="BO853" s="101"/>
      <c r="BP853" s="101"/>
      <c r="BQ853" s="101"/>
      <c r="BR853" s="101"/>
      <c r="BS853" s="101"/>
      <c r="BT853" s="101"/>
      <c r="BU853" s="101"/>
    </row>
    <row r="854" ht="15.7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AW854" s="101"/>
      <c r="AX854" s="101"/>
      <c r="AY854" s="101"/>
      <c r="AZ854" s="101"/>
      <c r="BA854" s="101"/>
      <c r="BB854" s="101"/>
      <c r="BC854" s="101"/>
      <c r="BD854" s="101"/>
      <c r="BE854" s="101"/>
      <c r="BF854" s="101"/>
      <c r="BG854" s="101"/>
      <c r="BH854" s="101"/>
      <c r="BI854" s="101"/>
      <c r="BJ854" s="101"/>
      <c r="BK854" s="101"/>
      <c r="BL854" s="101"/>
      <c r="BM854" s="101"/>
      <c r="BN854" s="101"/>
      <c r="BO854" s="101"/>
      <c r="BP854" s="101"/>
      <c r="BQ854" s="101"/>
      <c r="BR854" s="101"/>
      <c r="BS854" s="101"/>
      <c r="BT854" s="101"/>
      <c r="BU854" s="101"/>
    </row>
    <row r="855" ht="15.7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AW855" s="101"/>
      <c r="AX855" s="101"/>
      <c r="AY855" s="101"/>
      <c r="AZ855" s="101"/>
      <c r="BA855" s="101"/>
      <c r="BB855" s="101"/>
      <c r="BC855" s="101"/>
      <c r="BD855" s="101"/>
      <c r="BE855" s="101"/>
      <c r="BF855" s="101"/>
      <c r="BG855" s="101"/>
      <c r="BH855" s="101"/>
      <c r="BI855" s="101"/>
      <c r="BJ855" s="101"/>
      <c r="BK855" s="101"/>
      <c r="BL855" s="101"/>
      <c r="BM855" s="101"/>
      <c r="BN855" s="101"/>
      <c r="BO855" s="101"/>
      <c r="BP855" s="101"/>
      <c r="BQ855" s="101"/>
      <c r="BR855" s="101"/>
      <c r="BS855" s="101"/>
      <c r="BT855" s="101"/>
      <c r="BU855" s="101"/>
    </row>
    <row r="856" ht="15.7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AW856" s="101"/>
      <c r="AX856" s="101"/>
      <c r="AY856" s="101"/>
      <c r="AZ856" s="101"/>
      <c r="BA856" s="101"/>
      <c r="BB856" s="101"/>
      <c r="BC856" s="101"/>
      <c r="BD856" s="101"/>
      <c r="BE856" s="101"/>
      <c r="BF856" s="101"/>
      <c r="BG856" s="101"/>
      <c r="BH856" s="101"/>
      <c r="BI856" s="101"/>
      <c r="BJ856" s="101"/>
      <c r="BK856" s="101"/>
      <c r="BL856" s="101"/>
      <c r="BM856" s="101"/>
      <c r="BN856" s="101"/>
      <c r="BO856" s="101"/>
      <c r="BP856" s="101"/>
      <c r="BQ856" s="101"/>
      <c r="BR856" s="101"/>
      <c r="BS856" s="101"/>
      <c r="BT856" s="101"/>
      <c r="BU856" s="101"/>
    </row>
    <row r="857" ht="15.7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AW857" s="101"/>
      <c r="AX857" s="101"/>
      <c r="AY857" s="101"/>
      <c r="AZ857" s="101"/>
      <c r="BA857" s="101"/>
      <c r="BB857" s="101"/>
      <c r="BC857" s="101"/>
      <c r="BD857" s="101"/>
      <c r="BE857" s="101"/>
      <c r="BF857" s="101"/>
      <c r="BG857" s="101"/>
      <c r="BH857" s="101"/>
      <c r="BI857" s="101"/>
      <c r="BJ857" s="101"/>
      <c r="BK857" s="101"/>
      <c r="BL857" s="101"/>
      <c r="BM857" s="101"/>
      <c r="BN857" s="101"/>
      <c r="BO857" s="101"/>
      <c r="BP857" s="101"/>
      <c r="BQ857" s="101"/>
      <c r="BR857" s="101"/>
      <c r="BS857" s="101"/>
      <c r="BT857" s="101"/>
      <c r="BU857" s="101"/>
    </row>
    <row r="858" ht="15.7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AW858" s="101"/>
      <c r="AX858" s="101"/>
      <c r="AY858" s="101"/>
      <c r="AZ858" s="101"/>
      <c r="BA858" s="101"/>
      <c r="BB858" s="101"/>
      <c r="BC858" s="101"/>
      <c r="BD858" s="101"/>
      <c r="BE858" s="101"/>
      <c r="BF858" s="101"/>
      <c r="BG858" s="101"/>
      <c r="BH858" s="101"/>
      <c r="BI858" s="101"/>
      <c r="BJ858" s="101"/>
      <c r="BK858" s="101"/>
      <c r="BL858" s="101"/>
      <c r="BM858" s="101"/>
      <c r="BN858" s="101"/>
      <c r="BO858" s="101"/>
      <c r="BP858" s="101"/>
      <c r="BQ858" s="101"/>
      <c r="BR858" s="101"/>
      <c r="BS858" s="101"/>
      <c r="BT858" s="101"/>
      <c r="BU858" s="101"/>
    </row>
    <row r="859" ht="15.7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AW859" s="101"/>
      <c r="AX859" s="101"/>
      <c r="AY859" s="101"/>
      <c r="AZ859" s="101"/>
      <c r="BA859" s="101"/>
      <c r="BB859" s="101"/>
      <c r="BC859" s="101"/>
      <c r="BD859" s="101"/>
      <c r="BE859" s="101"/>
      <c r="BF859" s="101"/>
      <c r="BG859" s="101"/>
      <c r="BH859" s="101"/>
      <c r="BI859" s="101"/>
      <c r="BJ859" s="101"/>
      <c r="BK859" s="101"/>
      <c r="BL859" s="101"/>
      <c r="BM859" s="101"/>
      <c r="BN859" s="101"/>
      <c r="BO859" s="101"/>
      <c r="BP859" s="101"/>
      <c r="BQ859" s="101"/>
      <c r="BR859" s="101"/>
      <c r="BS859" s="101"/>
      <c r="BT859" s="101"/>
      <c r="BU859" s="101"/>
    </row>
    <row r="860" ht="15.7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AW860" s="101"/>
      <c r="AX860" s="101"/>
      <c r="AY860" s="101"/>
      <c r="AZ860" s="101"/>
      <c r="BA860" s="101"/>
      <c r="BB860" s="101"/>
      <c r="BC860" s="101"/>
      <c r="BD860" s="101"/>
      <c r="BE860" s="101"/>
      <c r="BF860" s="101"/>
      <c r="BG860" s="101"/>
      <c r="BH860" s="101"/>
      <c r="BI860" s="101"/>
      <c r="BJ860" s="101"/>
      <c r="BK860" s="101"/>
      <c r="BL860" s="101"/>
      <c r="BM860" s="101"/>
      <c r="BN860" s="101"/>
      <c r="BO860" s="101"/>
      <c r="BP860" s="101"/>
      <c r="BQ860" s="101"/>
      <c r="BR860" s="101"/>
      <c r="BS860" s="101"/>
      <c r="BT860" s="101"/>
      <c r="BU860" s="101"/>
    </row>
    <row r="861" ht="15.7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AW861" s="101"/>
      <c r="AX861" s="101"/>
      <c r="AY861" s="101"/>
      <c r="AZ861" s="101"/>
      <c r="BA861" s="101"/>
      <c r="BB861" s="101"/>
      <c r="BC861" s="101"/>
      <c r="BD861" s="101"/>
      <c r="BE861" s="101"/>
      <c r="BF861" s="101"/>
      <c r="BG861" s="101"/>
      <c r="BH861" s="101"/>
      <c r="BI861" s="101"/>
      <c r="BJ861" s="101"/>
      <c r="BK861" s="101"/>
      <c r="BL861" s="101"/>
      <c r="BM861" s="101"/>
      <c r="BN861" s="101"/>
      <c r="BO861" s="101"/>
      <c r="BP861" s="101"/>
      <c r="BQ861" s="101"/>
      <c r="BR861" s="101"/>
      <c r="BS861" s="101"/>
      <c r="BT861" s="101"/>
      <c r="BU861" s="101"/>
    </row>
    <row r="862" ht="15.7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AW862" s="101"/>
      <c r="AX862" s="101"/>
      <c r="AY862" s="101"/>
      <c r="AZ862" s="101"/>
      <c r="BA862" s="101"/>
      <c r="BB862" s="101"/>
      <c r="BC862" s="101"/>
      <c r="BD862" s="101"/>
      <c r="BE862" s="101"/>
      <c r="BF862" s="101"/>
      <c r="BG862" s="101"/>
      <c r="BH862" s="101"/>
      <c r="BI862" s="101"/>
      <c r="BJ862" s="101"/>
      <c r="BK862" s="101"/>
      <c r="BL862" s="101"/>
      <c r="BM862" s="101"/>
      <c r="BN862" s="101"/>
      <c r="BO862" s="101"/>
      <c r="BP862" s="101"/>
      <c r="BQ862" s="101"/>
      <c r="BR862" s="101"/>
      <c r="BS862" s="101"/>
      <c r="BT862" s="101"/>
      <c r="BU862" s="101"/>
    </row>
    <row r="863" ht="15.7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AW863" s="101"/>
      <c r="AX863" s="101"/>
      <c r="AY863" s="101"/>
      <c r="AZ863" s="101"/>
      <c r="BA863" s="101"/>
      <c r="BB863" s="101"/>
      <c r="BC863" s="101"/>
      <c r="BD863" s="101"/>
      <c r="BE863" s="101"/>
      <c r="BF863" s="101"/>
      <c r="BG863" s="101"/>
      <c r="BH863" s="101"/>
      <c r="BI863" s="101"/>
      <c r="BJ863" s="101"/>
      <c r="BK863" s="101"/>
      <c r="BL863" s="101"/>
      <c r="BM863" s="101"/>
      <c r="BN863" s="101"/>
      <c r="BO863" s="101"/>
      <c r="BP863" s="101"/>
      <c r="BQ863" s="101"/>
      <c r="BR863" s="101"/>
      <c r="BS863" s="101"/>
      <c r="BT863" s="101"/>
      <c r="BU863" s="101"/>
    </row>
    <row r="864" ht="15.7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AW864" s="101"/>
      <c r="AX864" s="101"/>
      <c r="AY864" s="101"/>
      <c r="AZ864" s="101"/>
      <c r="BA864" s="101"/>
      <c r="BB864" s="101"/>
      <c r="BC864" s="101"/>
      <c r="BD864" s="101"/>
      <c r="BE864" s="101"/>
      <c r="BF864" s="101"/>
      <c r="BG864" s="101"/>
      <c r="BH864" s="101"/>
      <c r="BI864" s="101"/>
      <c r="BJ864" s="101"/>
      <c r="BK864" s="101"/>
      <c r="BL864" s="101"/>
      <c r="BM864" s="101"/>
      <c r="BN864" s="101"/>
      <c r="BO864" s="101"/>
      <c r="BP864" s="101"/>
      <c r="BQ864" s="101"/>
      <c r="BR864" s="101"/>
      <c r="BS864" s="101"/>
      <c r="BT864" s="101"/>
      <c r="BU864" s="101"/>
    </row>
    <row r="865" ht="15.7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AW865" s="101"/>
      <c r="AX865" s="101"/>
      <c r="AY865" s="101"/>
      <c r="AZ865" s="101"/>
      <c r="BA865" s="101"/>
      <c r="BB865" s="101"/>
      <c r="BC865" s="101"/>
      <c r="BD865" s="101"/>
      <c r="BE865" s="101"/>
      <c r="BF865" s="101"/>
      <c r="BG865" s="101"/>
      <c r="BH865" s="101"/>
      <c r="BI865" s="101"/>
      <c r="BJ865" s="101"/>
      <c r="BK865" s="101"/>
      <c r="BL865" s="101"/>
      <c r="BM865" s="101"/>
      <c r="BN865" s="101"/>
      <c r="BO865" s="101"/>
      <c r="BP865" s="101"/>
      <c r="BQ865" s="101"/>
      <c r="BR865" s="101"/>
      <c r="BS865" s="101"/>
      <c r="BT865" s="101"/>
      <c r="BU865" s="101"/>
    </row>
    <row r="866" ht="15.7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AW866" s="101"/>
      <c r="AX866" s="101"/>
      <c r="AY866" s="101"/>
      <c r="AZ866" s="101"/>
      <c r="BA866" s="101"/>
      <c r="BB866" s="101"/>
      <c r="BC866" s="101"/>
      <c r="BD866" s="101"/>
      <c r="BE866" s="101"/>
      <c r="BF866" s="101"/>
      <c r="BG866" s="101"/>
      <c r="BH866" s="101"/>
      <c r="BI866" s="101"/>
      <c r="BJ866" s="101"/>
      <c r="BK866" s="101"/>
      <c r="BL866" s="101"/>
      <c r="BM866" s="101"/>
      <c r="BN866" s="101"/>
      <c r="BO866" s="101"/>
      <c r="BP866" s="101"/>
      <c r="BQ866" s="101"/>
      <c r="BR866" s="101"/>
      <c r="BS866" s="101"/>
      <c r="BT866" s="101"/>
      <c r="BU866" s="101"/>
    </row>
    <row r="867" ht="15.7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AW867" s="101"/>
      <c r="AX867" s="101"/>
      <c r="AY867" s="101"/>
      <c r="AZ867" s="101"/>
      <c r="BA867" s="101"/>
      <c r="BB867" s="101"/>
      <c r="BC867" s="101"/>
      <c r="BD867" s="101"/>
      <c r="BE867" s="101"/>
      <c r="BF867" s="101"/>
      <c r="BG867" s="101"/>
      <c r="BH867" s="101"/>
      <c r="BI867" s="101"/>
      <c r="BJ867" s="101"/>
      <c r="BK867" s="101"/>
      <c r="BL867" s="101"/>
      <c r="BM867" s="101"/>
      <c r="BN867" s="101"/>
      <c r="BO867" s="101"/>
      <c r="BP867" s="101"/>
      <c r="BQ867" s="101"/>
      <c r="BR867" s="101"/>
      <c r="BS867" s="101"/>
      <c r="BT867" s="101"/>
      <c r="BU867" s="101"/>
    </row>
    <row r="868" ht="15.7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AW868" s="101"/>
      <c r="AX868" s="101"/>
      <c r="AY868" s="101"/>
      <c r="AZ868" s="101"/>
      <c r="BA868" s="101"/>
      <c r="BB868" s="101"/>
      <c r="BC868" s="101"/>
      <c r="BD868" s="101"/>
      <c r="BE868" s="101"/>
      <c r="BF868" s="101"/>
      <c r="BG868" s="101"/>
      <c r="BH868" s="101"/>
      <c r="BI868" s="101"/>
      <c r="BJ868" s="101"/>
      <c r="BK868" s="101"/>
      <c r="BL868" s="101"/>
      <c r="BM868" s="101"/>
      <c r="BN868" s="101"/>
      <c r="BO868" s="101"/>
      <c r="BP868" s="101"/>
      <c r="BQ868" s="101"/>
      <c r="BR868" s="101"/>
      <c r="BS868" s="101"/>
      <c r="BT868" s="101"/>
      <c r="BU868" s="101"/>
    </row>
    <row r="869" ht="15.7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AW869" s="101"/>
      <c r="AX869" s="101"/>
      <c r="AY869" s="101"/>
      <c r="AZ869" s="101"/>
      <c r="BA869" s="101"/>
      <c r="BB869" s="101"/>
      <c r="BC869" s="101"/>
      <c r="BD869" s="101"/>
      <c r="BE869" s="101"/>
      <c r="BF869" s="101"/>
      <c r="BG869" s="101"/>
      <c r="BH869" s="101"/>
      <c r="BI869" s="101"/>
      <c r="BJ869" s="101"/>
      <c r="BK869" s="101"/>
      <c r="BL869" s="101"/>
      <c r="BM869" s="101"/>
      <c r="BN869" s="101"/>
      <c r="BO869" s="101"/>
      <c r="BP869" s="101"/>
      <c r="BQ869" s="101"/>
      <c r="BR869" s="101"/>
      <c r="BS869" s="101"/>
      <c r="BT869" s="101"/>
      <c r="BU869" s="101"/>
    </row>
    <row r="870" ht="15.7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AW870" s="101"/>
      <c r="AX870" s="101"/>
      <c r="AY870" s="101"/>
      <c r="AZ870" s="101"/>
      <c r="BA870" s="101"/>
      <c r="BB870" s="101"/>
      <c r="BC870" s="101"/>
      <c r="BD870" s="101"/>
      <c r="BE870" s="101"/>
      <c r="BF870" s="101"/>
      <c r="BG870" s="101"/>
      <c r="BH870" s="101"/>
      <c r="BI870" s="101"/>
      <c r="BJ870" s="101"/>
      <c r="BK870" s="101"/>
      <c r="BL870" s="101"/>
      <c r="BM870" s="101"/>
      <c r="BN870" s="101"/>
      <c r="BO870" s="101"/>
      <c r="BP870" s="101"/>
      <c r="BQ870" s="101"/>
      <c r="BR870" s="101"/>
      <c r="BS870" s="101"/>
      <c r="BT870" s="101"/>
      <c r="BU870" s="101"/>
    </row>
    <row r="871" ht="15.7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AW871" s="101"/>
      <c r="AX871" s="101"/>
      <c r="AY871" s="101"/>
      <c r="AZ871" s="101"/>
      <c r="BA871" s="101"/>
      <c r="BB871" s="101"/>
      <c r="BC871" s="101"/>
      <c r="BD871" s="101"/>
      <c r="BE871" s="101"/>
      <c r="BF871" s="101"/>
      <c r="BG871" s="101"/>
      <c r="BH871" s="101"/>
      <c r="BI871" s="101"/>
      <c r="BJ871" s="101"/>
      <c r="BK871" s="101"/>
      <c r="BL871" s="101"/>
      <c r="BM871" s="101"/>
      <c r="BN871" s="101"/>
      <c r="BO871" s="101"/>
      <c r="BP871" s="101"/>
      <c r="BQ871" s="101"/>
      <c r="BR871" s="101"/>
      <c r="BS871" s="101"/>
      <c r="BT871" s="101"/>
      <c r="BU871" s="101"/>
    </row>
    <row r="872" ht="15.7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AW872" s="101"/>
      <c r="AX872" s="101"/>
      <c r="AY872" s="101"/>
      <c r="AZ872" s="101"/>
      <c r="BA872" s="101"/>
      <c r="BB872" s="101"/>
      <c r="BC872" s="101"/>
      <c r="BD872" s="101"/>
      <c r="BE872" s="101"/>
      <c r="BF872" s="101"/>
      <c r="BG872" s="101"/>
      <c r="BH872" s="101"/>
      <c r="BI872" s="101"/>
      <c r="BJ872" s="101"/>
      <c r="BK872" s="101"/>
      <c r="BL872" s="101"/>
      <c r="BM872" s="101"/>
      <c r="BN872" s="101"/>
      <c r="BO872" s="101"/>
      <c r="BP872" s="101"/>
      <c r="BQ872" s="101"/>
      <c r="BR872" s="101"/>
      <c r="BS872" s="101"/>
      <c r="BT872" s="101"/>
      <c r="BU872" s="101"/>
    </row>
    <row r="873" ht="15.7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AW873" s="101"/>
      <c r="AX873" s="101"/>
      <c r="AY873" s="101"/>
      <c r="AZ873" s="101"/>
      <c r="BA873" s="101"/>
      <c r="BB873" s="101"/>
      <c r="BC873" s="101"/>
      <c r="BD873" s="101"/>
      <c r="BE873" s="101"/>
      <c r="BF873" s="101"/>
      <c r="BG873" s="101"/>
      <c r="BH873" s="101"/>
      <c r="BI873" s="101"/>
      <c r="BJ873" s="101"/>
      <c r="BK873" s="101"/>
      <c r="BL873" s="101"/>
      <c r="BM873" s="101"/>
      <c r="BN873" s="101"/>
      <c r="BO873" s="101"/>
      <c r="BP873" s="101"/>
      <c r="BQ873" s="101"/>
      <c r="BR873" s="101"/>
      <c r="BS873" s="101"/>
      <c r="BT873" s="101"/>
      <c r="BU873" s="101"/>
    </row>
    <row r="874" ht="15.7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AW874" s="101"/>
      <c r="AX874" s="101"/>
      <c r="AY874" s="101"/>
      <c r="AZ874" s="101"/>
      <c r="BA874" s="101"/>
      <c r="BB874" s="101"/>
      <c r="BC874" s="101"/>
      <c r="BD874" s="101"/>
      <c r="BE874" s="101"/>
      <c r="BF874" s="101"/>
      <c r="BG874" s="101"/>
      <c r="BH874" s="101"/>
      <c r="BI874" s="101"/>
      <c r="BJ874" s="101"/>
      <c r="BK874" s="101"/>
      <c r="BL874" s="101"/>
      <c r="BM874" s="101"/>
      <c r="BN874" s="101"/>
      <c r="BO874" s="101"/>
      <c r="BP874" s="101"/>
      <c r="BQ874" s="101"/>
      <c r="BR874" s="101"/>
      <c r="BS874" s="101"/>
      <c r="BT874" s="101"/>
      <c r="BU874" s="101"/>
    </row>
    <row r="875" ht="15.7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AW875" s="101"/>
      <c r="AX875" s="101"/>
      <c r="AY875" s="101"/>
      <c r="AZ875" s="101"/>
      <c r="BA875" s="101"/>
      <c r="BB875" s="101"/>
      <c r="BC875" s="101"/>
      <c r="BD875" s="101"/>
      <c r="BE875" s="101"/>
      <c r="BF875" s="101"/>
      <c r="BG875" s="101"/>
      <c r="BH875" s="101"/>
      <c r="BI875" s="101"/>
      <c r="BJ875" s="101"/>
      <c r="BK875" s="101"/>
      <c r="BL875" s="101"/>
      <c r="BM875" s="101"/>
      <c r="BN875" s="101"/>
      <c r="BO875" s="101"/>
      <c r="BP875" s="101"/>
      <c r="BQ875" s="101"/>
      <c r="BR875" s="101"/>
      <c r="BS875" s="101"/>
      <c r="BT875" s="101"/>
      <c r="BU875" s="101"/>
    </row>
    <row r="876" ht="15.7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AW876" s="101"/>
      <c r="AX876" s="101"/>
      <c r="AY876" s="101"/>
      <c r="AZ876" s="101"/>
      <c r="BA876" s="101"/>
      <c r="BB876" s="101"/>
      <c r="BC876" s="101"/>
      <c r="BD876" s="101"/>
      <c r="BE876" s="101"/>
      <c r="BF876" s="101"/>
      <c r="BG876" s="101"/>
      <c r="BH876" s="101"/>
      <c r="BI876" s="101"/>
      <c r="BJ876" s="101"/>
      <c r="BK876" s="101"/>
      <c r="BL876" s="101"/>
      <c r="BM876" s="101"/>
      <c r="BN876" s="101"/>
      <c r="BO876" s="101"/>
      <c r="BP876" s="101"/>
      <c r="BQ876" s="101"/>
      <c r="BR876" s="101"/>
      <c r="BS876" s="101"/>
      <c r="BT876" s="101"/>
      <c r="BU876" s="101"/>
    </row>
    <row r="877" ht="15.7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AW877" s="101"/>
      <c r="AX877" s="101"/>
      <c r="AY877" s="101"/>
      <c r="AZ877" s="101"/>
      <c r="BA877" s="101"/>
      <c r="BB877" s="101"/>
      <c r="BC877" s="101"/>
      <c r="BD877" s="101"/>
      <c r="BE877" s="101"/>
      <c r="BF877" s="101"/>
      <c r="BG877" s="101"/>
      <c r="BH877" s="101"/>
      <c r="BI877" s="101"/>
      <c r="BJ877" s="101"/>
      <c r="BK877" s="101"/>
      <c r="BL877" s="101"/>
      <c r="BM877" s="101"/>
      <c r="BN877" s="101"/>
      <c r="BO877" s="101"/>
      <c r="BP877" s="101"/>
      <c r="BQ877" s="101"/>
      <c r="BR877" s="101"/>
      <c r="BS877" s="101"/>
      <c r="BT877" s="101"/>
      <c r="BU877" s="101"/>
    </row>
    <row r="878" ht="15.7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AW878" s="101"/>
      <c r="AX878" s="101"/>
      <c r="AY878" s="101"/>
      <c r="AZ878" s="101"/>
      <c r="BA878" s="101"/>
      <c r="BB878" s="101"/>
      <c r="BC878" s="101"/>
      <c r="BD878" s="101"/>
      <c r="BE878" s="101"/>
      <c r="BF878" s="101"/>
      <c r="BG878" s="101"/>
      <c r="BH878" s="101"/>
      <c r="BI878" s="101"/>
      <c r="BJ878" s="101"/>
      <c r="BK878" s="101"/>
      <c r="BL878" s="101"/>
      <c r="BM878" s="101"/>
      <c r="BN878" s="101"/>
      <c r="BO878" s="101"/>
      <c r="BP878" s="101"/>
      <c r="BQ878" s="101"/>
      <c r="BR878" s="101"/>
      <c r="BS878" s="101"/>
      <c r="BT878" s="101"/>
      <c r="BU878" s="101"/>
    </row>
    <row r="879" ht="15.7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AW879" s="101"/>
      <c r="AX879" s="101"/>
      <c r="AY879" s="101"/>
      <c r="AZ879" s="101"/>
      <c r="BA879" s="101"/>
      <c r="BB879" s="101"/>
      <c r="BC879" s="101"/>
      <c r="BD879" s="101"/>
      <c r="BE879" s="101"/>
      <c r="BF879" s="101"/>
      <c r="BG879" s="101"/>
      <c r="BH879" s="101"/>
      <c r="BI879" s="101"/>
      <c r="BJ879" s="101"/>
      <c r="BK879" s="101"/>
      <c r="BL879" s="101"/>
      <c r="BM879" s="101"/>
      <c r="BN879" s="101"/>
      <c r="BO879" s="101"/>
      <c r="BP879" s="101"/>
      <c r="BQ879" s="101"/>
      <c r="BR879" s="101"/>
      <c r="BS879" s="101"/>
      <c r="BT879" s="101"/>
      <c r="BU879" s="101"/>
    </row>
    <row r="880" ht="15.7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AW880" s="101"/>
      <c r="AX880" s="101"/>
      <c r="AY880" s="101"/>
      <c r="AZ880" s="101"/>
      <c r="BA880" s="101"/>
      <c r="BB880" s="101"/>
      <c r="BC880" s="101"/>
      <c r="BD880" s="101"/>
      <c r="BE880" s="101"/>
      <c r="BF880" s="101"/>
      <c r="BG880" s="101"/>
      <c r="BH880" s="101"/>
      <c r="BI880" s="101"/>
      <c r="BJ880" s="101"/>
      <c r="BK880" s="101"/>
      <c r="BL880" s="101"/>
      <c r="BM880" s="101"/>
      <c r="BN880" s="101"/>
      <c r="BO880" s="101"/>
      <c r="BP880" s="101"/>
      <c r="BQ880" s="101"/>
      <c r="BR880" s="101"/>
      <c r="BS880" s="101"/>
      <c r="BT880" s="101"/>
      <c r="BU880" s="101"/>
    </row>
    <row r="881" ht="15.7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101"/>
      <c r="AQ881" s="101"/>
      <c r="AR881" s="101"/>
      <c r="AS881" s="101"/>
      <c r="AT881" s="101"/>
      <c r="AU881" s="101"/>
      <c r="AV881" s="101"/>
      <c r="AW881" s="101"/>
      <c r="AX881" s="101"/>
      <c r="AY881" s="101"/>
      <c r="AZ881" s="101"/>
      <c r="BA881" s="101"/>
      <c r="BB881" s="101"/>
      <c r="BC881" s="101"/>
      <c r="BD881" s="101"/>
      <c r="BE881" s="101"/>
      <c r="BF881" s="101"/>
      <c r="BG881" s="101"/>
      <c r="BH881" s="101"/>
      <c r="BI881" s="101"/>
      <c r="BJ881" s="101"/>
      <c r="BK881" s="101"/>
      <c r="BL881" s="101"/>
      <c r="BM881" s="101"/>
      <c r="BN881" s="101"/>
      <c r="BO881" s="101"/>
      <c r="BP881" s="101"/>
      <c r="BQ881" s="101"/>
      <c r="BR881" s="101"/>
      <c r="BS881" s="101"/>
      <c r="BT881" s="101"/>
      <c r="BU881" s="101"/>
    </row>
    <row r="882" ht="15.7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101"/>
      <c r="AQ882" s="101"/>
      <c r="AR882" s="101"/>
      <c r="AS882" s="101"/>
      <c r="AT882" s="101"/>
      <c r="AU882" s="101"/>
      <c r="AV882" s="101"/>
      <c r="AW882" s="101"/>
      <c r="AX882" s="101"/>
      <c r="AY882" s="101"/>
      <c r="AZ882" s="101"/>
      <c r="BA882" s="101"/>
      <c r="BB882" s="101"/>
      <c r="BC882" s="101"/>
      <c r="BD882" s="101"/>
      <c r="BE882" s="101"/>
      <c r="BF882" s="101"/>
      <c r="BG882" s="101"/>
      <c r="BH882" s="101"/>
      <c r="BI882" s="101"/>
      <c r="BJ882" s="101"/>
      <c r="BK882" s="101"/>
      <c r="BL882" s="101"/>
      <c r="BM882" s="101"/>
      <c r="BN882" s="101"/>
      <c r="BO882" s="101"/>
      <c r="BP882" s="101"/>
      <c r="BQ882" s="101"/>
      <c r="BR882" s="101"/>
      <c r="BS882" s="101"/>
      <c r="BT882" s="101"/>
      <c r="BU882" s="101"/>
    </row>
    <row r="883" ht="15.7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101"/>
      <c r="AQ883" s="101"/>
      <c r="AR883" s="101"/>
      <c r="AS883" s="101"/>
      <c r="AT883" s="101"/>
      <c r="AU883" s="101"/>
      <c r="AV883" s="101"/>
      <c r="AW883" s="101"/>
      <c r="AX883" s="101"/>
      <c r="AY883" s="101"/>
      <c r="AZ883" s="101"/>
      <c r="BA883" s="101"/>
      <c r="BB883" s="101"/>
      <c r="BC883" s="101"/>
      <c r="BD883" s="101"/>
      <c r="BE883" s="101"/>
      <c r="BF883" s="101"/>
      <c r="BG883" s="101"/>
      <c r="BH883" s="101"/>
      <c r="BI883" s="101"/>
      <c r="BJ883" s="101"/>
      <c r="BK883" s="101"/>
      <c r="BL883" s="101"/>
      <c r="BM883" s="101"/>
      <c r="BN883" s="101"/>
      <c r="BO883" s="101"/>
      <c r="BP883" s="101"/>
      <c r="BQ883" s="101"/>
      <c r="BR883" s="101"/>
      <c r="BS883" s="101"/>
      <c r="BT883" s="101"/>
      <c r="BU883" s="101"/>
    </row>
    <row r="884" ht="15.7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101"/>
      <c r="AQ884" s="101"/>
      <c r="AR884" s="101"/>
      <c r="AS884" s="101"/>
      <c r="AT884" s="101"/>
      <c r="AU884" s="101"/>
      <c r="AV884" s="101"/>
      <c r="AW884" s="101"/>
      <c r="AX884" s="101"/>
      <c r="AY884" s="101"/>
      <c r="AZ884" s="101"/>
      <c r="BA884" s="101"/>
      <c r="BB884" s="101"/>
      <c r="BC884" s="101"/>
      <c r="BD884" s="101"/>
      <c r="BE884" s="101"/>
      <c r="BF884" s="101"/>
      <c r="BG884" s="101"/>
      <c r="BH884" s="101"/>
      <c r="BI884" s="101"/>
      <c r="BJ884" s="101"/>
      <c r="BK884" s="101"/>
      <c r="BL884" s="101"/>
      <c r="BM884" s="101"/>
      <c r="BN884" s="101"/>
      <c r="BO884" s="101"/>
      <c r="BP884" s="101"/>
      <c r="BQ884" s="101"/>
      <c r="BR884" s="101"/>
      <c r="BS884" s="101"/>
      <c r="BT884" s="101"/>
      <c r="BU884" s="101"/>
    </row>
    <row r="885" ht="15.7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101"/>
      <c r="AQ885" s="101"/>
      <c r="AR885" s="101"/>
      <c r="AS885" s="101"/>
      <c r="AT885" s="101"/>
      <c r="AU885" s="101"/>
      <c r="AV885" s="101"/>
      <c r="AW885" s="101"/>
      <c r="AX885" s="101"/>
      <c r="AY885" s="101"/>
      <c r="AZ885" s="101"/>
      <c r="BA885" s="101"/>
      <c r="BB885" s="101"/>
      <c r="BC885" s="101"/>
      <c r="BD885" s="101"/>
      <c r="BE885" s="101"/>
      <c r="BF885" s="101"/>
      <c r="BG885" s="101"/>
      <c r="BH885" s="101"/>
      <c r="BI885" s="101"/>
      <c r="BJ885" s="101"/>
      <c r="BK885" s="101"/>
      <c r="BL885" s="101"/>
      <c r="BM885" s="101"/>
      <c r="BN885" s="101"/>
      <c r="BO885" s="101"/>
      <c r="BP885" s="101"/>
      <c r="BQ885" s="101"/>
      <c r="BR885" s="101"/>
      <c r="BS885" s="101"/>
      <c r="BT885" s="101"/>
      <c r="BU885" s="101"/>
    </row>
    <row r="886" ht="15.7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101"/>
      <c r="AQ886" s="101"/>
      <c r="AR886" s="101"/>
      <c r="AS886" s="101"/>
      <c r="AT886" s="101"/>
      <c r="AU886" s="101"/>
      <c r="AV886" s="101"/>
      <c r="AW886" s="101"/>
      <c r="AX886" s="101"/>
      <c r="AY886" s="101"/>
      <c r="AZ886" s="101"/>
      <c r="BA886" s="101"/>
      <c r="BB886" s="101"/>
      <c r="BC886" s="101"/>
      <c r="BD886" s="101"/>
      <c r="BE886" s="101"/>
      <c r="BF886" s="101"/>
      <c r="BG886" s="101"/>
      <c r="BH886" s="101"/>
      <c r="BI886" s="101"/>
      <c r="BJ886" s="101"/>
      <c r="BK886" s="101"/>
      <c r="BL886" s="101"/>
      <c r="BM886" s="101"/>
      <c r="BN886" s="101"/>
      <c r="BO886" s="101"/>
      <c r="BP886" s="101"/>
      <c r="BQ886" s="101"/>
      <c r="BR886" s="101"/>
      <c r="BS886" s="101"/>
      <c r="BT886" s="101"/>
      <c r="BU886" s="101"/>
    </row>
    <row r="887" ht="15.7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101"/>
      <c r="AQ887" s="101"/>
      <c r="AR887" s="101"/>
      <c r="AS887" s="101"/>
      <c r="AT887" s="101"/>
      <c r="AU887" s="101"/>
      <c r="AV887" s="101"/>
      <c r="AW887" s="101"/>
      <c r="AX887" s="101"/>
      <c r="AY887" s="101"/>
      <c r="AZ887" s="101"/>
      <c r="BA887" s="101"/>
      <c r="BB887" s="101"/>
      <c r="BC887" s="101"/>
      <c r="BD887" s="101"/>
      <c r="BE887" s="101"/>
      <c r="BF887" s="101"/>
      <c r="BG887" s="101"/>
      <c r="BH887" s="101"/>
      <c r="BI887" s="101"/>
      <c r="BJ887" s="101"/>
      <c r="BK887" s="101"/>
      <c r="BL887" s="101"/>
      <c r="BM887" s="101"/>
      <c r="BN887" s="101"/>
      <c r="BO887" s="101"/>
      <c r="BP887" s="101"/>
      <c r="BQ887" s="101"/>
      <c r="BR887" s="101"/>
      <c r="BS887" s="101"/>
      <c r="BT887" s="101"/>
      <c r="BU887" s="101"/>
    </row>
    <row r="888" ht="15.7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101"/>
      <c r="AQ888" s="101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101"/>
      <c r="BC888" s="101"/>
      <c r="BD888" s="101"/>
      <c r="BE888" s="101"/>
      <c r="BF888" s="101"/>
      <c r="BG888" s="101"/>
      <c r="BH888" s="101"/>
      <c r="BI888" s="101"/>
      <c r="BJ888" s="101"/>
      <c r="BK888" s="101"/>
      <c r="BL888" s="101"/>
      <c r="BM888" s="101"/>
      <c r="BN888" s="101"/>
      <c r="BO888" s="101"/>
      <c r="BP888" s="101"/>
      <c r="BQ888" s="101"/>
      <c r="BR888" s="101"/>
      <c r="BS888" s="101"/>
      <c r="BT888" s="101"/>
      <c r="BU888" s="101"/>
    </row>
    <row r="889" ht="15.7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101"/>
      <c r="AQ889" s="101"/>
      <c r="AR889" s="101"/>
      <c r="AS889" s="101"/>
      <c r="AT889" s="101"/>
      <c r="AU889" s="101"/>
      <c r="AV889" s="101"/>
      <c r="AW889" s="101"/>
      <c r="AX889" s="101"/>
      <c r="AY889" s="101"/>
      <c r="AZ889" s="101"/>
      <c r="BA889" s="101"/>
      <c r="BB889" s="101"/>
      <c r="BC889" s="101"/>
      <c r="BD889" s="101"/>
      <c r="BE889" s="101"/>
      <c r="BF889" s="101"/>
      <c r="BG889" s="101"/>
      <c r="BH889" s="101"/>
      <c r="BI889" s="101"/>
      <c r="BJ889" s="101"/>
      <c r="BK889" s="101"/>
      <c r="BL889" s="101"/>
      <c r="BM889" s="101"/>
      <c r="BN889" s="101"/>
      <c r="BO889" s="101"/>
      <c r="BP889" s="101"/>
      <c r="BQ889" s="101"/>
      <c r="BR889" s="101"/>
      <c r="BS889" s="101"/>
      <c r="BT889" s="101"/>
      <c r="BU889" s="101"/>
    </row>
    <row r="890" ht="15.7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101"/>
      <c r="AQ890" s="101"/>
      <c r="AR890" s="101"/>
      <c r="AS890" s="101"/>
      <c r="AT890" s="101"/>
      <c r="AU890" s="101"/>
      <c r="AV890" s="101"/>
      <c r="AW890" s="101"/>
      <c r="AX890" s="101"/>
      <c r="AY890" s="101"/>
      <c r="AZ890" s="101"/>
      <c r="BA890" s="101"/>
      <c r="BB890" s="101"/>
      <c r="BC890" s="101"/>
      <c r="BD890" s="101"/>
      <c r="BE890" s="101"/>
      <c r="BF890" s="101"/>
      <c r="BG890" s="101"/>
      <c r="BH890" s="101"/>
      <c r="BI890" s="101"/>
      <c r="BJ890" s="101"/>
      <c r="BK890" s="101"/>
      <c r="BL890" s="101"/>
      <c r="BM890" s="101"/>
      <c r="BN890" s="101"/>
      <c r="BO890" s="101"/>
      <c r="BP890" s="101"/>
      <c r="BQ890" s="101"/>
      <c r="BR890" s="101"/>
      <c r="BS890" s="101"/>
      <c r="BT890" s="101"/>
      <c r="BU890" s="101"/>
    </row>
    <row r="891" ht="15.7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101"/>
      <c r="AQ891" s="101"/>
      <c r="AR891" s="101"/>
      <c r="AS891" s="101"/>
      <c r="AT891" s="101"/>
      <c r="AU891" s="101"/>
      <c r="AV891" s="101"/>
      <c r="AW891" s="101"/>
      <c r="AX891" s="101"/>
      <c r="AY891" s="101"/>
      <c r="AZ891" s="101"/>
      <c r="BA891" s="101"/>
      <c r="BB891" s="101"/>
      <c r="BC891" s="101"/>
      <c r="BD891" s="101"/>
      <c r="BE891" s="101"/>
      <c r="BF891" s="101"/>
      <c r="BG891" s="101"/>
      <c r="BH891" s="101"/>
      <c r="BI891" s="101"/>
      <c r="BJ891" s="101"/>
      <c r="BK891" s="101"/>
      <c r="BL891" s="101"/>
      <c r="BM891" s="101"/>
      <c r="BN891" s="101"/>
      <c r="BO891" s="101"/>
      <c r="BP891" s="101"/>
      <c r="BQ891" s="101"/>
      <c r="BR891" s="101"/>
      <c r="BS891" s="101"/>
      <c r="BT891" s="101"/>
      <c r="BU891" s="101"/>
    </row>
    <row r="892" ht="15.7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101"/>
      <c r="AQ892" s="101"/>
      <c r="AR892" s="101"/>
      <c r="AS892" s="101"/>
      <c r="AT892" s="101"/>
      <c r="AU892" s="101"/>
      <c r="AV892" s="101"/>
      <c r="AW892" s="101"/>
      <c r="AX892" s="101"/>
      <c r="AY892" s="101"/>
      <c r="AZ892" s="101"/>
      <c r="BA892" s="101"/>
      <c r="BB892" s="101"/>
      <c r="BC892" s="101"/>
      <c r="BD892" s="101"/>
      <c r="BE892" s="101"/>
      <c r="BF892" s="101"/>
      <c r="BG892" s="101"/>
      <c r="BH892" s="101"/>
      <c r="BI892" s="101"/>
      <c r="BJ892" s="101"/>
      <c r="BK892" s="101"/>
      <c r="BL892" s="101"/>
      <c r="BM892" s="101"/>
      <c r="BN892" s="101"/>
      <c r="BO892" s="101"/>
      <c r="BP892" s="101"/>
      <c r="BQ892" s="101"/>
      <c r="BR892" s="101"/>
      <c r="BS892" s="101"/>
      <c r="BT892" s="101"/>
      <c r="BU892" s="101"/>
    </row>
    <row r="893" ht="15.7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101"/>
      <c r="AQ893" s="101"/>
      <c r="AR893" s="101"/>
      <c r="AS893" s="101"/>
      <c r="AT893" s="101"/>
      <c r="AU893" s="101"/>
      <c r="AV893" s="101"/>
      <c r="AW893" s="101"/>
      <c r="AX893" s="101"/>
      <c r="AY893" s="101"/>
      <c r="AZ893" s="101"/>
      <c r="BA893" s="101"/>
      <c r="BB893" s="101"/>
      <c r="BC893" s="101"/>
      <c r="BD893" s="101"/>
      <c r="BE893" s="101"/>
      <c r="BF893" s="101"/>
      <c r="BG893" s="101"/>
      <c r="BH893" s="101"/>
      <c r="BI893" s="101"/>
      <c r="BJ893" s="101"/>
      <c r="BK893" s="101"/>
      <c r="BL893" s="101"/>
      <c r="BM893" s="101"/>
      <c r="BN893" s="101"/>
      <c r="BO893" s="101"/>
      <c r="BP893" s="101"/>
      <c r="BQ893" s="101"/>
      <c r="BR893" s="101"/>
      <c r="BS893" s="101"/>
      <c r="BT893" s="101"/>
      <c r="BU893" s="101"/>
    </row>
    <row r="894" ht="15.7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101"/>
      <c r="AQ894" s="101"/>
      <c r="AR894" s="101"/>
      <c r="AS894" s="101"/>
      <c r="AT894" s="101"/>
      <c r="AU894" s="101"/>
      <c r="AV894" s="101"/>
      <c r="AW894" s="101"/>
      <c r="AX894" s="101"/>
      <c r="AY894" s="101"/>
      <c r="AZ894" s="101"/>
      <c r="BA894" s="101"/>
      <c r="BB894" s="101"/>
      <c r="BC894" s="101"/>
      <c r="BD894" s="101"/>
      <c r="BE894" s="101"/>
      <c r="BF894" s="101"/>
      <c r="BG894" s="101"/>
      <c r="BH894" s="101"/>
      <c r="BI894" s="101"/>
      <c r="BJ894" s="101"/>
      <c r="BK894" s="101"/>
      <c r="BL894" s="101"/>
      <c r="BM894" s="101"/>
      <c r="BN894" s="101"/>
      <c r="BO894" s="101"/>
      <c r="BP894" s="101"/>
      <c r="BQ894" s="101"/>
      <c r="BR894" s="101"/>
      <c r="BS894" s="101"/>
      <c r="BT894" s="101"/>
      <c r="BU894" s="101"/>
    </row>
    <row r="895" ht="15.7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101"/>
      <c r="AQ895" s="101"/>
      <c r="AR895" s="101"/>
      <c r="AS895" s="101"/>
      <c r="AT895" s="101"/>
      <c r="AU895" s="101"/>
      <c r="AV895" s="101"/>
      <c r="AW895" s="101"/>
      <c r="AX895" s="101"/>
      <c r="AY895" s="101"/>
      <c r="AZ895" s="101"/>
      <c r="BA895" s="101"/>
      <c r="BB895" s="101"/>
      <c r="BC895" s="101"/>
      <c r="BD895" s="101"/>
      <c r="BE895" s="101"/>
      <c r="BF895" s="101"/>
      <c r="BG895" s="101"/>
      <c r="BH895" s="101"/>
      <c r="BI895" s="101"/>
      <c r="BJ895" s="101"/>
      <c r="BK895" s="101"/>
      <c r="BL895" s="101"/>
      <c r="BM895" s="101"/>
      <c r="BN895" s="101"/>
      <c r="BO895" s="101"/>
      <c r="BP895" s="101"/>
      <c r="BQ895" s="101"/>
      <c r="BR895" s="101"/>
      <c r="BS895" s="101"/>
      <c r="BT895" s="101"/>
      <c r="BU895" s="101"/>
    </row>
    <row r="896" ht="15.7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101"/>
      <c r="AQ896" s="101"/>
      <c r="AR896" s="101"/>
      <c r="AS896" s="101"/>
      <c r="AT896" s="101"/>
      <c r="AU896" s="101"/>
      <c r="AV896" s="101"/>
      <c r="AW896" s="101"/>
      <c r="AX896" s="101"/>
      <c r="AY896" s="101"/>
      <c r="AZ896" s="101"/>
      <c r="BA896" s="101"/>
      <c r="BB896" s="101"/>
      <c r="BC896" s="101"/>
      <c r="BD896" s="101"/>
      <c r="BE896" s="101"/>
      <c r="BF896" s="101"/>
      <c r="BG896" s="101"/>
      <c r="BH896" s="101"/>
      <c r="BI896" s="101"/>
      <c r="BJ896" s="101"/>
      <c r="BK896" s="101"/>
      <c r="BL896" s="101"/>
      <c r="BM896" s="101"/>
      <c r="BN896" s="101"/>
      <c r="BO896" s="101"/>
      <c r="BP896" s="101"/>
      <c r="BQ896" s="101"/>
      <c r="BR896" s="101"/>
      <c r="BS896" s="101"/>
      <c r="BT896" s="101"/>
      <c r="BU896" s="101"/>
    </row>
    <row r="897" ht="15.7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101"/>
      <c r="AQ897" s="101"/>
      <c r="AR897" s="101"/>
      <c r="AS897" s="101"/>
      <c r="AT897" s="101"/>
      <c r="AU897" s="101"/>
      <c r="AV897" s="101"/>
      <c r="AW897" s="101"/>
      <c r="AX897" s="101"/>
      <c r="AY897" s="101"/>
      <c r="AZ897" s="101"/>
      <c r="BA897" s="101"/>
      <c r="BB897" s="101"/>
      <c r="BC897" s="101"/>
      <c r="BD897" s="101"/>
      <c r="BE897" s="101"/>
      <c r="BF897" s="101"/>
      <c r="BG897" s="101"/>
      <c r="BH897" s="101"/>
      <c r="BI897" s="101"/>
      <c r="BJ897" s="101"/>
      <c r="BK897" s="101"/>
      <c r="BL897" s="101"/>
      <c r="BM897" s="101"/>
      <c r="BN897" s="101"/>
      <c r="BO897" s="101"/>
      <c r="BP897" s="101"/>
      <c r="BQ897" s="101"/>
      <c r="BR897" s="101"/>
      <c r="BS897" s="101"/>
      <c r="BT897" s="101"/>
      <c r="BU897" s="101"/>
    </row>
    <row r="898" ht="15.7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101"/>
      <c r="AQ898" s="101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101"/>
      <c r="BC898" s="101"/>
      <c r="BD898" s="101"/>
      <c r="BE898" s="101"/>
      <c r="BF898" s="101"/>
      <c r="BG898" s="101"/>
      <c r="BH898" s="101"/>
      <c r="BI898" s="101"/>
      <c r="BJ898" s="101"/>
      <c r="BK898" s="101"/>
      <c r="BL898" s="101"/>
      <c r="BM898" s="101"/>
      <c r="BN898" s="101"/>
      <c r="BO898" s="101"/>
      <c r="BP898" s="101"/>
      <c r="BQ898" s="101"/>
      <c r="BR898" s="101"/>
      <c r="BS898" s="101"/>
      <c r="BT898" s="101"/>
      <c r="BU898" s="101"/>
    </row>
    <row r="899" ht="15.7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101"/>
      <c r="AQ899" s="101"/>
      <c r="AR899" s="101"/>
      <c r="AS899" s="101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101"/>
      <c r="BE899" s="101"/>
      <c r="BF899" s="101"/>
      <c r="BG899" s="101"/>
      <c r="BH899" s="101"/>
      <c r="BI899" s="101"/>
      <c r="BJ899" s="101"/>
      <c r="BK899" s="101"/>
      <c r="BL899" s="101"/>
      <c r="BM899" s="101"/>
      <c r="BN899" s="101"/>
      <c r="BO899" s="101"/>
      <c r="BP899" s="101"/>
      <c r="BQ899" s="101"/>
      <c r="BR899" s="101"/>
      <c r="BS899" s="101"/>
      <c r="BT899" s="101"/>
      <c r="BU899" s="101"/>
    </row>
    <row r="900" ht="15.7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101"/>
      <c r="AQ900" s="101"/>
      <c r="AR900" s="101"/>
      <c r="AS900" s="101"/>
      <c r="AT900" s="101"/>
      <c r="AU900" s="101"/>
      <c r="AV900" s="101"/>
      <c r="AW900" s="101"/>
      <c r="AX900" s="101"/>
      <c r="AY900" s="101"/>
      <c r="AZ900" s="101"/>
      <c r="BA900" s="101"/>
      <c r="BB900" s="101"/>
      <c r="BC900" s="101"/>
      <c r="BD900" s="101"/>
      <c r="BE900" s="101"/>
      <c r="BF900" s="101"/>
      <c r="BG900" s="101"/>
      <c r="BH900" s="101"/>
      <c r="BI900" s="101"/>
      <c r="BJ900" s="101"/>
      <c r="BK900" s="101"/>
      <c r="BL900" s="101"/>
      <c r="BM900" s="101"/>
      <c r="BN900" s="101"/>
      <c r="BO900" s="101"/>
      <c r="BP900" s="101"/>
      <c r="BQ900" s="101"/>
      <c r="BR900" s="101"/>
      <c r="BS900" s="101"/>
      <c r="BT900" s="101"/>
      <c r="BU900" s="101"/>
    </row>
    <row r="901" ht="15.7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101"/>
      <c r="AQ901" s="101"/>
      <c r="AR901" s="101"/>
      <c r="AS901" s="101"/>
      <c r="AT901" s="101"/>
      <c r="AU901" s="101"/>
      <c r="AV901" s="101"/>
      <c r="AW901" s="101"/>
      <c r="AX901" s="101"/>
      <c r="AY901" s="101"/>
      <c r="AZ901" s="101"/>
      <c r="BA901" s="101"/>
      <c r="BB901" s="101"/>
      <c r="BC901" s="101"/>
      <c r="BD901" s="101"/>
      <c r="BE901" s="101"/>
      <c r="BF901" s="101"/>
      <c r="BG901" s="101"/>
      <c r="BH901" s="101"/>
      <c r="BI901" s="101"/>
      <c r="BJ901" s="101"/>
      <c r="BK901" s="101"/>
      <c r="BL901" s="101"/>
      <c r="BM901" s="101"/>
      <c r="BN901" s="101"/>
      <c r="BO901" s="101"/>
      <c r="BP901" s="101"/>
      <c r="BQ901" s="101"/>
      <c r="BR901" s="101"/>
      <c r="BS901" s="101"/>
      <c r="BT901" s="101"/>
      <c r="BU901" s="101"/>
    </row>
    <row r="902" ht="15.7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101"/>
      <c r="AQ902" s="101"/>
      <c r="AR902" s="101"/>
      <c r="AS902" s="101"/>
      <c r="AT902" s="101"/>
      <c r="AU902" s="101"/>
      <c r="AV902" s="101"/>
      <c r="AW902" s="101"/>
      <c r="AX902" s="101"/>
      <c r="AY902" s="101"/>
      <c r="AZ902" s="101"/>
      <c r="BA902" s="101"/>
      <c r="BB902" s="101"/>
      <c r="BC902" s="101"/>
      <c r="BD902" s="101"/>
      <c r="BE902" s="101"/>
      <c r="BF902" s="101"/>
      <c r="BG902" s="101"/>
      <c r="BH902" s="101"/>
      <c r="BI902" s="101"/>
      <c r="BJ902" s="101"/>
      <c r="BK902" s="101"/>
      <c r="BL902" s="101"/>
      <c r="BM902" s="101"/>
      <c r="BN902" s="101"/>
      <c r="BO902" s="101"/>
      <c r="BP902" s="101"/>
      <c r="BQ902" s="101"/>
      <c r="BR902" s="101"/>
      <c r="BS902" s="101"/>
      <c r="BT902" s="101"/>
      <c r="BU902" s="101"/>
    </row>
    <row r="903" ht="15.7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101"/>
      <c r="AQ903" s="101"/>
      <c r="AR903" s="101"/>
      <c r="AS903" s="101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101"/>
      <c r="BE903" s="101"/>
      <c r="BF903" s="101"/>
      <c r="BG903" s="101"/>
      <c r="BH903" s="101"/>
      <c r="BI903" s="101"/>
      <c r="BJ903" s="101"/>
      <c r="BK903" s="101"/>
      <c r="BL903" s="101"/>
      <c r="BM903" s="101"/>
      <c r="BN903" s="101"/>
      <c r="BO903" s="101"/>
      <c r="BP903" s="101"/>
      <c r="BQ903" s="101"/>
      <c r="BR903" s="101"/>
      <c r="BS903" s="101"/>
      <c r="BT903" s="101"/>
      <c r="BU903" s="101"/>
    </row>
    <row r="904" ht="15.7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101"/>
      <c r="AQ904" s="101"/>
      <c r="AR904" s="101"/>
      <c r="AS904" s="101"/>
      <c r="AT904" s="101"/>
      <c r="AU904" s="101"/>
      <c r="AV904" s="101"/>
      <c r="AW904" s="101"/>
      <c r="AX904" s="101"/>
      <c r="AY904" s="101"/>
      <c r="AZ904" s="101"/>
      <c r="BA904" s="101"/>
      <c r="BB904" s="101"/>
      <c r="BC904" s="101"/>
      <c r="BD904" s="101"/>
      <c r="BE904" s="101"/>
      <c r="BF904" s="101"/>
      <c r="BG904" s="101"/>
      <c r="BH904" s="101"/>
      <c r="BI904" s="101"/>
      <c r="BJ904" s="101"/>
      <c r="BK904" s="101"/>
      <c r="BL904" s="101"/>
      <c r="BM904" s="101"/>
      <c r="BN904" s="101"/>
      <c r="BO904" s="101"/>
      <c r="BP904" s="101"/>
      <c r="BQ904" s="101"/>
      <c r="BR904" s="101"/>
      <c r="BS904" s="101"/>
      <c r="BT904" s="101"/>
      <c r="BU904" s="101"/>
    </row>
    <row r="905" ht="15.7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101"/>
      <c r="AQ905" s="101"/>
      <c r="AR905" s="101"/>
      <c r="AS905" s="101"/>
      <c r="AT905" s="101"/>
      <c r="AU905" s="101"/>
      <c r="AV905" s="101"/>
      <c r="AW905" s="101"/>
      <c r="AX905" s="101"/>
      <c r="AY905" s="101"/>
      <c r="AZ905" s="101"/>
      <c r="BA905" s="101"/>
      <c r="BB905" s="101"/>
      <c r="BC905" s="101"/>
      <c r="BD905" s="101"/>
      <c r="BE905" s="101"/>
      <c r="BF905" s="101"/>
      <c r="BG905" s="101"/>
      <c r="BH905" s="101"/>
      <c r="BI905" s="101"/>
      <c r="BJ905" s="101"/>
      <c r="BK905" s="101"/>
      <c r="BL905" s="101"/>
      <c r="BM905" s="101"/>
      <c r="BN905" s="101"/>
      <c r="BO905" s="101"/>
      <c r="BP905" s="101"/>
      <c r="BQ905" s="101"/>
      <c r="BR905" s="101"/>
      <c r="BS905" s="101"/>
      <c r="BT905" s="101"/>
      <c r="BU905" s="101"/>
    </row>
    <row r="906" ht="15.7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101"/>
      <c r="AQ906" s="101"/>
      <c r="AR906" s="101"/>
      <c r="AS906" s="101"/>
      <c r="AT906" s="101"/>
      <c r="AU906" s="101"/>
      <c r="AV906" s="101"/>
      <c r="AW906" s="101"/>
      <c r="AX906" s="101"/>
      <c r="AY906" s="101"/>
      <c r="AZ906" s="101"/>
      <c r="BA906" s="101"/>
      <c r="BB906" s="101"/>
      <c r="BC906" s="101"/>
      <c r="BD906" s="101"/>
      <c r="BE906" s="101"/>
      <c r="BF906" s="101"/>
      <c r="BG906" s="101"/>
      <c r="BH906" s="101"/>
      <c r="BI906" s="101"/>
      <c r="BJ906" s="101"/>
      <c r="BK906" s="101"/>
      <c r="BL906" s="101"/>
      <c r="BM906" s="101"/>
      <c r="BN906" s="101"/>
      <c r="BO906" s="101"/>
      <c r="BP906" s="101"/>
      <c r="BQ906" s="101"/>
      <c r="BR906" s="101"/>
      <c r="BS906" s="101"/>
      <c r="BT906" s="101"/>
      <c r="BU906" s="101"/>
    </row>
    <row r="907" ht="15.7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101"/>
      <c r="AQ907" s="101"/>
      <c r="AR907" s="101"/>
      <c r="AS907" s="101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101"/>
      <c r="BE907" s="101"/>
      <c r="BF907" s="101"/>
      <c r="BG907" s="101"/>
      <c r="BH907" s="101"/>
      <c r="BI907" s="101"/>
      <c r="BJ907" s="101"/>
      <c r="BK907" s="101"/>
      <c r="BL907" s="101"/>
      <c r="BM907" s="101"/>
      <c r="BN907" s="101"/>
      <c r="BO907" s="101"/>
      <c r="BP907" s="101"/>
      <c r="BQ907" s="101"/>
      <c r="BR907" s="101"/>
      <c r="BS907" s="101"/>
      <c r="BT907" s="101"/>
      <c r="BU907" s="101"/>
    </row>
    <row r="908" ht="15.7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101"/>
      <c r="AQ908" s="101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101"/>
      <c r="BC908" s="101"/>
      <c r="BD908" s="101"/>
      <c r="BE908" s="101"/>
      <c r="BF908" s="101"/>
      <c r="BG908" s="101"/>
      <c r="BH908" s="101"/>
      <c r="BI908" s="101"/>
      <c r="BJ908" s="101"/>
      <c r="BK908" s="101"/>
      <c r="BL908" s="101"/>
      <c r="BM908" s="101"/>
      <c r="BN908" s="101"/>
      <c r="BO908" s="101"/>
      <c r="BP908" s="101"/>
      <c r="BQ908" s="101"/>
      <c r="BR908" s="101"/>
      <c r="BS908" s="101"/>
      <c r="BT908" s="101"/>
      <c r="BU908" s="101"/>
    </row>
    <row r="909" ht="15.7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101"/>
      <c r="AQ909" s="101"/>
      <c r="AR909" s="101"/>
      <c r="AS909" s="101"/>
      <c r="AT909" s="101"/>
      <c r="AU909" s="101"/>
      <c r="AV909" s="101"/>
      <c r="AW909" s="101"/>
      <c r="AX909" s="101"/>
      <c r="AY909" s="101"/>
      <c r="AZ909" s="101"/>
      <c r="BA909" s="101"/>
      <c r="BB909" s="101"/>
      <c r="BC909" s="101"/>
      <c r="BD909" s="101"/>
      <c r="BE909" s="101"/>
      <c r="BF909" s="101"/>
      <c r="BG909" s="101"/>
      <c r="BH909" s="101"/>
      <c r="BI909" s="101"/>
      <c r="BJ909" s="101"/>
      <c r="BK909" s="101"/>
      <c r="BL909" s="101"/>
      <c r="BM909" s="101"/>
      <c r="BN909" s="101"/>
      <c r="BO909" s="101"/>
      <c r="BP909" s="101"/>
      <c r="BQ909" s="101"/>
      <c r="BR909" s="101"/>
      <c r="BS909" s="101"/>
      <c r="BT909" s="101"/>
      <c r="BU909" s="101"/>
    </row>
    <row r="910" ht="15.7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101"/>
      <c r="AQ910" s="101"/>
      <c r="AR910" s="101"/>
      <c r="AS910" s="101"/>
      <c r="AT910" s="101"/>
      <c r="AU910" s="101"/>
      <c r="AV910" s="101"/>
      <c r="AW910" s="101"/>
      <c r="AX910" s="101"/>
      <c r="AY910" s="101"/>
      <c r="AZ910" s="101"/>
      <c r="BA910" s="101"/>
      <c r="BB910" s="101"/>
      <c r="BC910" s="101"/>
      <c r="BD910" s="101"/>
      <c r="BE910" s="101"/>
      <c r="BF910" s="101"/>
      <c r="BG910" s="101"/>
      <c r="BH910" s="101"/>
      <c r="BI910" s="101"/>
      <c r="BJ910" s="101"/>
      <c r="BK910" s="101"/>
      <c r="BL910" s="101"/>
      <c r="BM910" s="101"/>
      <c r="BN910" s="101"/>
      <c r="BO910" s="101"/>
      <c r="BP910" s="101"/>
      <c r="BQ910" s="101"/>
      <c r="BR910" s="101"/>
      <c r="BS910" s="101"/>
      <c r="BT910" s="101"/>
      <c r="BU910" s="101"/>
    </row>
    <row r="911" ht="15.7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101"/>
      <c r="AQ911" s="101"/>
      <c r="AR911" s="101"/>
      <c r="AS911" s="101"/>
      <c r="AT911" s="101"/>
      <c r="AU911" s="101"/>
      <c r="AV911" s="101"/>
      <c r="AW911" s="101"/>
      <c r="AX911" s="101"/>
      <c r="AY911" s="101"/>
      <c r="AZ911" s="101"/>
      <c r="BA911" s="101"/>
      <c r="BB911" s="101"/>
      <c r="BC911" s="101"/>
      <c r="BD911" s="101"/>
      <c r="BE911" s="101"/>
      <c r="BF911" s="101"/>
      <c r="BG911" s="101"/>
      <c r="BH911" s="101"/>
      <c r="BI911" s="101"/>
      <c r="BJ911" s="101"/>
      <c r="BK911" s="101"/>
      <c r="BL911" s="101"/>
      <c r="BM911" s="101"/>
      <c r="BN911" s="101"/>
      <c r="BO911" s="101"/>
      <c r="BP911" s="101"/>
      <c r="BQ911" s="101"/>
      <c r="BR911" s="101"/>
      <c r="BS911" s="101"/>
      <c r="BT911" s="101"/>
      <c r="BU911" s="101"/>
    </row>
    <row r="912" ht="15.7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101"/>
      <c r="AQ912" s="101"/>
      <c r="AR912" s="101"/>
      <c r="AS912" s="101"/>
      <c r="AT912" s="101"/>
      <c r="AU912" s="101"/>
      <c r="AV912" s="101"/>
      <c r="AW912" s="101"/>
      <c r="AX912" s="101"/>
      <c r="AY912" s="101"/>
      <c r="AZ912" s="101"/>
      <c r="BA912" s="101"/>
      <c r="BB912" s="101"/>
      <c r="BC912" s="101"/>
      <c r="BD912" s="101"/>
      <c r="BE912" s="101"/>
      <c r="BF912" s="101"/>
      <c r="BG912" s="101"/>
      <c r="BH912" s="101"/>
      <c r="BI912" s="101"/>
      <c r="BJ912" s="101"/>
      <c r="BK912" s="101"/>
      <c r="BL912" s="101"/>
      <c r="BM912" s="101"/>
      <c r="BN912" s="101"/>
      <c r="BO912" s="101"/>
      <c r="BP912" s="101"/>
      <c r="BQ912" s="101"/>
      <c r="BR912" s="101"/>
      <c r="BS912" s="101"/>
      <c r="BT912" s="101"/>
      <c r="BU912" s="101"/>
    </row>
    <row r="913" ht="15.7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101"/>
      <c r="AQ913" s="101"/>
      <c r="AR913" s="101"/>
      <c r="AS913" s="101"/>
      <c r="AT913" s="101"/>
      <c r="AU913" s="101"/>
      <c r="AV913" s="101"/>
      <c r="AW913" s="101"/>
      <c r="AX913" s="101"/>
      <c r="AY913" s="101"/>
      <c r="AZ913" s="101"/>
      <c r="BA913" s="101"/>
      <c r="BB913" s="101"/>
      <c r="BC913" s="101"/>
      <c r="BD913" s="101"/>
      <c r="BE913" s="101"/>
      <c r="BF913" s="101"/>
      <c r="BG913" s="101"/>
      <c r="BH913" s="101"/>
      <c r="BI913" s="101"/>
      <c r="BJ913" s="101"/>
      <c r="BK913" s="101"/>
      <c r="BL913" s="101"/>
      <c r="BM913" s="101"/>
      <c r="BN913" s="101"/>
      <c r="BO913" s="101"/>
      <c r="BP913" s="101"/>
      <c r="BQ913" s="101"/>
      <c r="BR913" s="101"/>
      <c r="BS913" s="101"/>
      <c r="BT913" s="101"/>
      <c r="BU913" s="101"/>
    </row>
    <row r="914" ht="15.7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101"/>
      <c r="AQ914" s="101"/>
      <c r="AR914" s="101"/>
      <c r="AS914" s="101"/>
      <c r="AT914" s="101"/>
      <c r="AU914" s="101"/>
      <c r="AV914" s="101"/>
      <c r="AW914" s="101"/>
      <c r="AX914" s="101"/>
      <c r="AY914" s="101"/>
      <c r="AZ914" s="101"/>
      <c r="BA914" s="101"/>
      <c r="BB914" s="101"/>
      <c r="BC914" s="101"/>
      <c r="BD914" s="101"/>
      <c r="BE914" s="101"/>
      <c r="BF914" s="101"/>
      <c r="BG914" s="101"/>
      <c r="BH914" s="101"/>
      <c r="BI914" s="101"/>
      <c r="BJ914" s="101"/>
      <c r="BK914" s="101"/>
      <c r="BL914" s="101"/>
      <c r="BM914" s="101"/>
      <c r="BN914" s="101"/>
      <c r="BO914" s="101"/>
      <c r="BP914" s="101"/>
      <c r="BQ914" s="101"/>
      <c r="BR914" s="101"/>
      <c r="BS914" s="101"/>
      <c r="BT914" s="101"/>
      <c r="BU914" s="101"/>
    </row>
    <row r="915" ht="15.7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101"/>
      <c r="AQ915" s="101"/>
      <c r="AR915" s="101"/>
      <c r="AS915" s="101"/>
      <c r="AT915" s="101"/>
      <c r="AU915" s="101"/>
      <c r="AV915" s="101"/>
      <c r="AW915" s="101"/>
      <c r="AX915" s="101"/>
      <c r="AY915" s="101"/>
      <c r="AZ915" s="101"/>
      <c r="BA915" s="101"/>
      <c r="BB915" s="101"/>
      <c r="BC915" s="101"/>
      <c r="BD915" s="101"/>
      <c r="BE915" s="101"/>
      <c r="BF915" s="101"/>
      <c r="BG915" s="101"/>
      <c r="BH915" s="101"/>
      <c r="BI915" s="101"/>
      <c r="BJ915" s="101"/>
      <c r="BK915" s="101"/>
      <c r="BL915" s="101"/>
      <c r="BM915" s="101"/>
      <c r="BN915" s="101"/>
      <c r="BO915" s="101"/>
      <c r="BP915" s="101"/>
      <c r="BQ915" s="101"/>
      <c r="BR915" s="101"/>
      <c r="BS915" s="101"/>
      <c r="BT915" s="101"/>
      <c r="BU915" s="101"/>
    </row>
    <row r="916" ht="15.7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101"/>
      <c r="AQ916" s="101"/>
      <c r="AR916" s="101"/>
      <c r="AS916" s="101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101"/>
      <c r="BE916" s="101"/>
      <c r="BF916" s="101"/>
      <c r="BG916" s="101"/>
      <c r="BH916" s="101"/>
      <c r="BI916" s="101"/>
      <c r="BJ916" s="101"/>
      <c r="BK916" s="101"/>
      <c r="BL916" s="101"/>
      <c r="BM916" s="101"/>
      <c r="BN916" s="101"/>
      <c r="BO916" s="101"/>
      <c r="BP916" s="101"/>
      <c r="BQ916" s="101"/>
      <c r="BR916" s="101"/>
      <c r="BS916" s="101"/>
      <c r="BT916" s="101"/>
      <c r="BU916" s="101"/>
    </row>
    <row r="917" ht="15.7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101"/>
      <c r="AQ917" s="101"/>
      <c r="AR917" s="101"/>
      <c r="AS917" s="101"/>
      <c r="AT917" s="101"/>
      <c r="AU917" s="101"/>
      <c r="AV917" s="101"/>
      <c r="AW917" s="101"/>
      <c r="AX917" s="101"/>
      <c r="AY917" s="101"/>
      <c r="AZ917" s="101"/>
      <c r="BA917" s="101"/>
      <c r="BB917" s="101"/>
      <c r="BC917" s="101"/>
      <c r="BD917" s="101"/>
      <c r="BE917" s="101"/>
      <c r="BF917" s="101"/>
      <c r="BG917" s="101"/>
      <c r="BH917" s="101"/>
      <c r="BI917" s="101"/>
      <c r="BJ917" s="101"/>
      <c r="BK917" s="101"/>
      <c r="BL917" s="101"/>
      <c r="BM917" s="101"/>
      <c r="BN917" s="101"/>
      <c r="BO917" s="101"/>
      <c r="BP917" s="101"/>
      <c r="BQ917" s="101"/>
      <c r="BR917" s="101"/>
      <c r="BS917" s="101"/>
      <c r="BT917" s="101"/>
      <c r="BU917" s="101"/>
    </row>
    <row r="918" ht="15.7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101"/>
      <c r="AQ918" s="101"/>
      <c r="AR918" s="101"/>
      <c r="AS918" s="101"/>
      <c r="AT918" s="101"/>
      <c r="AU918" s="101"/>
      <c r="AV918" s="101"/>
      <c r="AW918" s="101"/>
      <c r="AX918" s="101"/>
      <c r="AY918" s="101"/>
      <c r="AZ918" s="101"/>
      <c r="BA918" s="101"/>
      <c r="BB918" s="101"/>
      <c r="BC918" s="101"/>
      <c r="BD918" s="101"/>
      <c r="BE918" s="101"/>
      <c r="BF918" s="101"/>
      <c r="BG918" s="101"/>
      <c r="BH918" s="101"/>
      <c r="BI918" s="101"/>
      <c r="BJ918" s="101"/>
      <c r="BK918" s="101"/>
      <c r="BL918" s="101"/>
      <c r="BM918" s="101"/>
      <c r="BN918" s="101"/>
      <c r="BO918" s="101"/>
      <c r="BP918" s="101"/>
      <c r="BQ918" s="101"/>
      <c r="BR918" s="101"/>
      <c r="BS918" s="101"/>
      <c r="BT918" s="101"/>
      <c r="BU918" s="101"/>
    </row>
    <row r="919" ht="15.7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101"/>
      <c r="AQ919" s="101"/>
      <c r="AR919" s="101"/>
      <c r="AS919" s="101"/>
      <c r="AT919" s="101"/>
      <c r="AU919" s="101"/>
      <c r="AV919" s="101"/>
      <c r="AW919" s="101"/>
      <c r="AX919" s="101"/>
      <c r="AY919" s="101"/>
      <c r="AZ919" s="101"/>
      <c r="BA919" s="101"/>
      <c r="BB919" s="101"/>
      <c r="BC919" s="101"/>
      <c r="BD919" s="101"/>
      <c r="BE919" s="101"/>
      <c r="BF919" s="101"/>
      <c r="BG919" s="101"/>
      <c r="BH919" s="101"/>
      <c r="BI919" s="101"/>
      <c r="BJ919" s="101"/>
      <c r="BK919" s="101"/>
      <c r="BL919" s="101"/>
      <c r="BM919" s="101"/>
      <c r="BN919" s="101"/>
      <c r="BO919" s="101"/>
      <c r="BP919" s="101"/>
      <c r="BQ919" s="101"/>
      <c r="BR919" s="101"/>
      <c r="BS919" s="101"/>
      <c r="BT919" s="101"/>
      <c r="BU919" s="101"/>
    </row>
    <row r="920" ht="15.7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101"/>
      <c r="AQ920" s="101"/>
      <c r="AR920" s="101"/>
      <c r="AS920" s="101"/>
      <c r="AT920" s="101"/>
      <c r="AU920" s="101"/>
      <c r="AV920" s="101"/>
      <c r="AW920" s="101"/>
      <c r="AX920" s="101"/>
      <c r="AY920" s="101"/>
      <c r="AZ920" s="101"/>
      <c r="BA920" s="101"/>
      <c r="BB920" s="101"/>
      <c r="BC920" s="101"/>
      <c r="BD920" s="101"/>
      <c r="BE920" s="101"/>
      <c r="BF920" s="101"/>
      <c r="BG920" s="101"/>
      <c r="BH920" s="101"/>
      <c r="BI920" s="101"/>
      <c r="BJ920" s="101"/>
      <c r="BK920" s="101"/>
      <c r="BL920" s="101"/>
      <c r="BM920" s="101"/>
      <c r="BN920" s="101"/>
      <c r="BO920" s="101"/>
      <c r="BP920" s="101"/>
      <c r="BQ920" s="101"/>
      <c r="BR920" s="101"/>
      <c r="BS920" s="101"/>
      <c r="BT920" s="101"/>
      <c r="BU920" s="101"/>
    </row>
    <row r="921" ht="15.7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101"/>
      <c r="AQ921" s="101"/>
      <c r="AR921" s="101"/>
      <c r="AS921" s="101"/>
      <c r="AT921" s="101"/>
      <c r="AU921" s="101"/>
      <c r="AV921" s="101"/>
      <c r="AW921" s="101"/>
      <c r="AX921" s="101"/>
      <c r="AY921" s="101"/>
      <c r="AZ921" s="101"/>
      <c r="BA921" s="101"/>
      <c r="BB921" s="101"/>
      <c r="BC921" s="101"/>
      <c r="BD921" s="101"/>
      <c r="BE921" s="101"/>
      <c r="BF921" s="101"/>
      <c r="BG921" s="101"/>
      <c r="BH921" s="101"/>
      <c r="BI921" s="101"/>
      <c r="BJ921" s="101"/>
      <c r="BK921" s="101"/>
      <c r="BL921" s="101"/>
      <c r="BM921" s="101"/>
      <c r="BN921" s="101"/>
      <c r="BO921" s="101"/>
      <c r="BP921" s="101"/>
      <c r="BQ921" s="101"/>
      <c r="BR921" s="101"/>
      <c r="BS921" s="101"/>
      <c r="BT921" s="101"/>
      <c r="BU921" s="101"/>
    </row>
    <row r="922" ht="15.7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101"/>
      <c r="AQ922" s="101"/>
      <c r="AR922" s="101"/>
      <c r="AS922" s="101"/>
      <c r="AT922" s="101"/>
      <c r="AU922" s="101"/>
      <c r="AV922" s="101"/>
      <c r="AW922" s="101"/>
      <c r="AX922" s="101"/>
      <c r="AY922" s="101"/>
      <c r="AZ922" s="101"/>
      <c r="BA922" s="101"/>
      <c r="BB922" s="101"/>
      <c r="BC922" s="101"/>
      <c r="BD922" s="101"/>
      <c r="BE922" s="101"/>
      <c r="BF922" s="101"/>
      <c r="BG922" s="101"/>
      <c r="BH922" s="101"/>
      <c r="BI922" s="101"/>
      <c r="BJ922" s="101"/>
      <c r="BK922" s="101"/>
      <c r="BL922" s="101"/>
      <c r="BM922" s="101"/>
      <c r="BN922" s="101"/>
      <c r="BO922" s="101"/>
      <c r="BP922" s="101"/>
      <c r="BQ922" s="101"/>
      <c r="BR922" s="101"/>
      <c r="BS922" s="101"/>
      <c r="BT922" s="101"/>
      <c r="BU922" s="101"/>
    </row>
    <row r="923" ht="15.7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101"/>
      <c r="AQ923" s="101"/>
      <c r="AR923" s="101"/>
      <c r="AS923" s="101"/>
      <c r="AT923" s="101"/>
      <c r="AU923" s="101"/>
      <c r="AV923" s="101"/>
      <c r="AW923" s="101"/>
      <c r="AX923" s="101"/>
      <c r="AY923" s="101"/>
      <c r="AZ923" s="101"/>
      <c r="BA923" s="101"/>
      <c r="BB923" s="101"/>
      <c r="BC923" s="101"/>
      <c r="BD923" s="101"/>
      <c r="BE923" s="101"/>
      <c r="BF923" s="101"/>
      <c r="BG923" s="101"/>
      <c r="BH923" s="101"/>
      <c r="BI923" s="101"/>
      <c r="BJ923" s="101"/>
      <c r="BK923" s="101"/>
      <c r="BL923" s="101"/>
      <c r="BM923" s="101"/>
      <c r="BN923" s="101"/>
      <c r="BO923" s="101"/>
      <c r="BP923" s="101"/>
      <c r="BQ923" s="101"/>
      <c r="BR923" s="101"/>
      <c r="BS923" s="101"/>
      <c r="BT923" s="101"/>
      <c r="BU923" s="101"/>
    </row>
    <row r="924" ht="15.7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101"/>
      <c r="AQ924" s="101"/>
      <c r="AR924" s="101"/>
      <c r="AS924" s="101"/>
      <c r="AT924" s="101"/>
      <c r="AU924" s="101"/>
      <c r="AV924" s="101"/>
      <c r="AW924" s="101"/>
      <c r="AX924" s="101"/>
      <c r="AY924" s="101"/>
      <c r="AZ924" s="101"/>
      <c r="BA924" s="101"/>
      <c r="BB924" s="101"/>
      <c r="BC924" s="101"/>
      <c r="BD924" s="101"/>
      <c r="BE924" s="101"/>
      <c r="BF924" s="101"/>
      <c r="BG924" s="101"/>
      <c r="BH924" s="101"/>
      <c r="BI924" s="101"/>
      <c r="BJ924" s="101"/>
      <c r="BK924" s="101"/>
      <c r="BL924" s="101"/>
      <c r="BM924" s="101"/>
      <c r="BN924" s="101"/>
      <c r="BO924" s="101"/>
      <c r="BP924" s="101"/>
      <c r="BQ924" s="101"/>
      <c r="BR924" s="101"/>
      <c r="BS924" s="101"/>
      <c r="BT924" s="101"/>
      <c r="BU924" s="101"/>
    </row>
    <row r="925" ht="15.7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101"/>
      <c r="AQ925" s="101"/>
      <c r="AR925" s="101"/>
      <c r="AS925" s="101"/>
      <c r="AT925" s="101"/>
      <c r="AU925" s="101"/>
      <c r="AV925" s="101"/>
      <c r="AW925" s="101"/>
      <c r="AX925" s="101"/>
      <c r="AY925" s="101"/>
      <c r="AZ925" s="101"/>
      <c r="BA925" s="101"/>
      <c r="BB925" s="101"/>
      <c r="BC925" s="101"/>
      <c r="BD925" s="101"/>
      <c r="BE925" s="101"/>
      <c r="BF925" s="101"/>
      <c r="BG925" s="101"/>
      <c r="BH925" s="101"/>
      <c r="BI925" s="101"/>
      <c r="BJ925" s="101"/>
      <c r="BK925" s="101"/>
      <c r="BL925" s="101"/>
      <c r="BM925" s="101"/>
      <c r="BN925" s="101"/>
      <c r="BO925" s="101"/>
      <c r="BP925" s="101"/>
      <c r="BQ925" s="101"/>
      <c r="BR925" s="101"/>
      <c r="BS925" s="101"/>
      <c r="BT925" s="101"/>
      <c r="BU925" s="101"/>
    </row>
    <row r="926" ht="15.7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101"/>
      <c r="AQ926" s="101"/>
      <c r="AR926" s="101"/>
      <c r="AS926" s="101"/>
      <c r="AT926" s="101"/>
      <c r="AU926" s="101"/>
      <c r="AV926" s="101"/>
      <c r="AW926" s="101"/>
      <c r="AX926" s="101"/>
      <c r="AY926" s="101"/>
      <c r="AZ926" s="101"/>
      <c r="BA926" s="101"/>
      <c r="BB926" s="101"/>
      <c r="BC926" s="101"/>
      <c r="BD926" s="101"/>
      <c r="BE926" s="101"/>
      <c r="BF926" s="101"/>
      <c r="BG926" s="101"/>
      <c r="BH926" s="101"/>
      <c r="BI926" s="101"/>
      <c r="BJ926" s="101"/>
      <c r="BK926" s="101"/>
      <c r="BL926" s="101"/>
      <c r="BM926" s="101"/>
      <c r="BN926" s="101"/>
      <c r="BO926" s="101"/>
      <c r="BP926" s="101"/>
      <c r="BQ926" s="101"/>
      <c r="BR926" s="101"/>
      <c r="BS926" s="101"/>
      <c r="BT926" s="101"/>
      <c r="BU926" s="101"/>
    </row>
    <row r="927" ht="15.7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101"/>
      <c r="AQ927" s="101"/>
      <c r="AR927" s="101"/>
      <c r="AS927" s="101"/>
      <c r="AT927" s="101"/>
      <c r="AU927" s="101"/>
      <c r="AV927" s="101"/>
      <c r="AW927" s="101"/>
      <c r="AX927" s="101"/>
      <c r="AY927" s="101"/>
      <c r="AZ927" s="101"/>
      <c r="BA927" s="101"/>
      <c r="BB927" s="101"/>
      <c r="BC927" s="101"/>
      <c r="BD927" s="101"/>
      <c r="BE927" s="101"/>
      <c r="BF927" s="101"/>
      <c r="BG927" s="101"/>
      <c r="BH927" s="101"/>
      <c r="BI927" s="101"/>
      <c r="BJ927" s="101"/>
      <c r="BK927" s="101"/>
      <c r="BL927" s="101"/>
      <c r="BM927" s="101"/>
      <c r="BN927" s="101"/>
      <c r="BO927" s="101"/>
      <c r="BP927" s="101"/>
      <c r="BQ927" s="101"/>
      <c r="BR927" s="101"/>
      <c r="BS927" s="101"/>
      <c r="BT927" s="101"/>
      <c r="BU927" s="101"/>
    </row>
    <row r="928" ht="15.7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101"/>
      <c r="AQ928" s="101"/>
      <c r="AR928" s="101"/>
      <c r="AS928" s="101"/>
      <c r="AT928" s="101"/>
      <c r="AU928" s="101"/>
      <c r="AV928" s="101"/>
      <c r="AW928" s="101"/>
      <c r="AX928" s="101"/>
      <c r="AY928" s="101"/>
      <c r="AZ928" s="101"/>
      <c r="BA928" s="101"/>
      <c r="BB928" s="101"/>
      <c r="BC928" s="101"/>
      <c r="BD928" s="101"/>
      <c r="BE928" s="101"/>
      <c r="BF928" s="101"/>
      <c r="BG928" s="101"/>
      <c r="BH928" s="101"/>
      <c r="BI928" s="101"/>
      <c r="BJ928" s="101"/>
      <c r="BK928" s="101"/>
      <c r="BL928" s="101"/>
      <c r="BM928" s="101"/>
      <c r="BN928" s="101"/>
      <c r="BO928" s="101"/>
      <c r="BP928" s="101"/>
      <c r="BQ928" s="101"/>
      <c r="BR928" s="101"/>
      <c r="BS928" s="101"/>
      <c r="BT928" s="101"/>
      <c r="BU928" s="101"/>
    </row>
    <row r="929" ht="15.7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101"/>
      <c r="AQ929" s="101"/>
      <c r="AR929" s="101"/>
      <c r="AS929" s="101"/>
      <c r="AT929" s="101"/>
      <c r="AU929" s="101"/>
      <c r="AV929" s="101"/>
      <c r="AW929" s="101"/>
      <c r="AX929" s="101"/>
      <c r="AY929" s="101"/>
      <c r="AZ929" s="101"/>
      <c r="BA929" s="101"/>
      <c r="BB929" s="101"/>
      <c r="BC929" s="101"/>
      <c r="BD929" s="101"/>
      <c r="BE929" s="101"/>
      <c r="BF929" s="101"/>
      <c r="BG929" s="101"/>
      <c r="BH929" s="101"/>
      <c r="BI929" s="101"/>
      <c r="BJ929" s="101"/>
      <c r="BK929" s="101"/>
      <c r="BL929" s="101"/>
      <c r="BM929" s="101"/>
      <c r="BN929" s="101"/>
      <c r="BO929" s="101"/>
      <c r="BP929" s="101"/>
      <c r="BQ929" s="101"/>
      <c r="BR929" s="101"/>
      <c r="BS929" s="101"/>
      <c r="BT929" s="101"/>
      <c r="BU929" s="101"/>
    </row>
    <row r="930" ht="15.7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101"/>
      <c r="AQ930" s="101"/>
      <c r="AR930" s="101"/>
      <c r="AS930" s="101"/>
      <c r="AT930" s="101"/>
      <c r="AU930" s="101"/>
      <c r="AV930" s="101"/>
      <c r="AW930" s="101"/>
      <c r="AX930" s="101"/>
      <c r="AY930" s="101"/>
      <c r="AZ930" s="101"/>
      <c r="BA930" s="101"/>
      <c r="BB930" s="101"/>
      <c r="BC930" s="101"/>
      <c r="BD930" s="101"/>
      <c r="BE930" s="101"/>
      <c r="BF930" s="101"/>
      <c r="BG930" s="101"/>
      <c r="BH930" s="101"/>
      <c r="BI930" s="101"/>
      <c r="BJ930" s="101"/>
      <c r="BK930" s="101"/>
      <c r="BL930" s="101"/>
      <c r="BM930" s="101"/>
      <c r="BN930" s="101"/>
      <c r="BO930" s="101"/>
      <c r="BP930" s="101"/>
      <c r="BQ930" s="101"/>
      <c r="BR930" s="101"/>
      <c r="BS930" s="101"/>
      <c r="BT930" s="101"/>
      <c r="BU930" s="101"/>
    </row>
    <row r="931" ht="15.7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101"/>
      <c r="AQ931" s="101"/>
      <c r="AR931" s="101"/>
      <c r="AS931" s="101"/>
      <c r="AT931" s="101"/>
      <c r="AU931" s="101"/>
      <c r="AV931" s="101"/>
      <c r="AW931" s="101"/>
      <c r="AX931" s="101"/>
      <c r="AY931" s="101"/>
      <c r="AZ931" s="101"/>
      <c r="BA931" s="101"/>
      <c r="BB931" s="101"/>
      <c r="BC931" s="101"/>
      <c r="BD931" s="101"/>
      <c r="BE931" s="101"/>
      <c r="BF931" s="101"/>
      <c r="BG931" s="101"/>
      <c r="BH931" s="101"/>
      <c r="BI931" s="101"/>
      <c r="BJ931" s="101"/>
      <c r="BK931" s="101"/>
      <c r="BL931" s="101"/>
      <c r="BM931" s="101"/>
      <c r="BN931" s="101"/>
      <c r="BO931" s="101"/>
      <c r="BP931" s="101"/>
      <c r="BQ931" s="101"/>
      <c r="BR931" s="101"/>
      <c r="BS931" s="101"/>
      <c r="BT931" s="101"/>
      <c r="BU931" s="101"/>
    </row>
    <row r="932" ht="15.7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101"/>
      <c r="AQ932" s="101"/>
      <c r="AR932" s="101"/>
      <c r="AS932" s="101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101"/>
      <c r="BE932" s="101"/>
      <c r="BF932" s="101"/>
      <c r="BG932" s="101"/>
      <c r="BH932" s="101"/>
      <c r="BI932" s="101"/>
      <c r="BJ932" s="101"/>
      <c r="BK932" s="101"/>
      <c r="BL932" s="101"/>
      <c r="BM932" s="101"/>
      <c r="BN932" s="101"/>
      <c r="BO932" s="101"/>
      <c r="BP932" s="101"/>
      <c r="BQ932" s="101"/>
      <c r="BR932" s="101"/>
      <c r="BS932" s="101"/>
      <c r="BT932" s="101"/>
      <c r="BU932" s="101"/>
    </row>
    <row r="933" ht="15.7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101"/>
      <c r="AQ933" s="101"/>
      <c r="AR933" s="101"/>
      <c r="AS933" s="101"/>
      <c r="AT933" s="101"/>
      <c r="AU933" s="101"/>
      <c r="AV933" s="101"/>
      <c r="AW933" s="101"/>
      <c r="AX933" s="101"/>
      <c r="AY933" s="101"/>
      <c r="AZ933" s="101"/>
      <c r="BA933" s="101"/>
      <c r="BB933" s="101"/>
      <c r="BC933" s="101"/>
      <c r="BD933" s="101"/>
      <c r="BE933" s="101"/>
      <c r="BF933" s="101"/>
      <c r="BG933" s="101"/>
      <c r="BH933" s="101"/>
      <c r="BI933" s="101"/>
      <c r="BJ933" s="101"/>
      <c r="BK933" s="101"/>
      <c r="BL933" s="101"/>
      <c r="BM933" s="101"/>
      <c r="BN933" s="101"/>
      <c r="BO933" s="101"/>
      <c r="BP933" s="101"/>
      <c r="BQ933" s="101"/>
      <c r="BR933" s="101"/>
      <c r="BS933" s="101"/>
      <c r="BT933" s="101"/>
      <c r="BU933" s="101"/>
    </row>
    <row r="934" ht="15.7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101"/>
      <c r="AQ934" s="101"/>
      <c r="AR934" s="101"/>
      <c r="AS934" s="101"/>
      <c r="AT934" s="101"/>
      <c r="AU934" s="101"/>
      <c r="AV934" s="101"/>
      <c r="AW934" s="101"/>
      <c r="AX934" s="101"/>
      <c r="AY934" s="101"/>
      <c r="AZ934" s="101"/>
      <c r="BA934" s="101"/>
      <c r="BB934" s="101"/>
      <c r="BC934" s="101"/>
      <c r="BD934" s="101"/>
      <c r="BE934" s="101"/>
      <c r="BF934" s="101"/>
      <c r="BG934" s="101"/>
      <c r="BH934" s="101"/>
      <c r="BI934" s="101"/>
      <c r="BJ934" s="101"/>
      <c r="BK934" s="101"/>
      <c r="BL934" s="101"/>
      <c r="BM934" s="101"/>
      <c r="BN934" s="101"/>
      <c r="BO934" s="101"/>
      <c r="BP934" s="101"/>
      <c r="BQ934" s="101"/>
      <c r="BR934" s="101"/>
      <c r="BS934" s="101"/>
      <c r="BT934" s="101"/>
      <c r="BU934" s="101"/>
    </row>
    <row r="935" ht="15.7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101"/>
      <c r="AQ935" s="101"/>
      <c r="AR935" s="101"/>
      <c r="AS935" s="101"/>
      <c r="AT935" s="101"/>
      <c r="AU935" s="101"/>
      <c r="AV935" s="101"/>
      <c r="AW935" s="101"/>
      <c r="AX935" s="101"/>
      <c r="AY935" s="101"/>
      <c r="AZ935" s="101"/>
      <c r="BA935" s="101"/>
      <c r="BB935" s="101"/>
      <c r="BC935" s="101"/>
      <c r="BD935" s="101"/>
      <c r="BE935" s="101"/>
      <c r="BF935" s="101"/>
      <c r="BG935" s="101"/>
      <c r="BH935" s="101"/>
      <c r="BI935" s="101"/>
      <c r="BJ935" s="101"/>
      <c r="BK935" s="101"/>
      <c r="BL935" s="101"/>
      <c r="BM935" s="101"/>
      <c r="BN935" s="101"/>
      <c r="BO935" s="101"/>
      <c r="BP935" s="101"/>
      <c r="BQ935" s="101"/>
      <c r="BR935" s="101"/>
      <c r="BS935" s="101"/>
      <c r="BT935" s="101"/>
      <c r="BU935" s="101"/>
    </row>
    <row r="936" ht="15.7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101"/>
      <c r="AQ936" s="101"/>
      <c r="AR936" s="101"/>
      <c r="AS936" s="101"/>
      <c r="AT936" s="101"/>
      <c r="AU936" s="101"/>
      <c r="AV936" s="101"/>
      <c r="AW936" s="101"/>
      <c r="AX936" s="101"/>
      <c r="AY936" s="101"/>
      <c r="AZ936" s="101"/>
      <c r="BA936" s="101"/>
      <c r="BB936" s="101"/>
      <c r="BC936" s="101"/>
      <c r="BD936" s="101"/>
      <c r="BE936" s="101"/>
      <c r="BF936" s="101"/>
      <c r="BG936" s="101"/>
      <c r="BH936" s="101"/>
      <c r="BI936" s="101"/>
      <c r="BJ936" s="101"/>
      <c r="BK936" s="101"/>
      <c r="BL936" s="101"/>
      <c r="BM936" s="101"/>
      <c r="BN936" s="101"/>
      <c r="BO936" s="101"/>
      <c r="BP936" s="101"/>
      <c r="BQ936" s="101"/>
      <c r="BR936" s="101"/>
      <c r="BS936" s="101"/>
      <c r="BT936" s="101"/>
      <c r="BU936" s="101"/>
    </row>
    <row r="937" ht="15.7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101"/>
      <c r="AQ937" s="101"/>
      <c r="AR937" s="101"/>
      <c r="AS937" s="101"/>
      <c r="AT937" s="101"/>
      <c r="AU937" s="101"/>
      <c r="AV937" s="101"/>
      <c r="AW937" s="101"/>
      <c r="AX937" s="101"/>
      <c r="AY937" s="101"/>
      <c r="AZ937" s="101"/>
      <c r="BA937" s="101"/>
      <c r="BB937" s="101"/>
      <c r="BC937" s="101"/>
      <c r="BD937" s="101"/>
      <c r="BE937" s="101"/>
      <c r="BF937" s="101"/>
      <c r="BG937" s="101"/>
      <c r="BH937" s="101"/>
      <c r="BI937" s="101"/>
      <c r="BJ937" s="101"/>
      <c r="BK937" s="101"/>
      <c r="BL937" s="101"/>
      <c r="BM937" s="101"/>
      <c r="BN937" s="101"/>
      <c r="BO937" s="101"/>
      <c r="BP937" s="101"/>
      <c r="BQ937" s="101"/>
      <c r="BR937" s="101"/>
      <c r="BS937" s="101"/>
      <c r="BT937" s="101"/>
      <c r="BU937" s="101"/>
    </row>
    <row r="938" ht="15.7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101"/>
      <c r="AQ938" s="101"/>
      <c r="AR938" s="101"/>
      <c r="AS938" s="101"/>
      <c r="AT938" s="101"/>
      <c r="AU938" s="101"/>
      <c r="AV938" s="101"/>
      <c r="AW938" s="101"/>
      <c r="AX938" s="101"/>
      <c r="AY938" s="101"/>
      <c r="AZ938" s="101"/>
      <c r="BA938" s="101"/>
      <c r="BB938" s="101"/>
      <c r="BC938" s="101"/>
      <c r="BD938" s="101"/>
      <c r="BE938" s="101"/>
      <c r="BF938" s="101"/>
      <c r="BG938" s="101"/>
      <c r="BH938" s="101"/>
      <c r="BI938" s="101"/>
      <c r="BJ938" s="101"/>
      <c r="BK938" s="101"/>
      <c r="BL938" s="101"/>
      <c r="BM938" s="101"/>
      <c r="BN938" s="101"/>
      <c r="BO938" s="101"/>
      <c r="BP938" s="101"/>
      <c r="BQ938" s="101"/>
      <c r="BR938" s="101"/>
      <c r="BS938" s="101"/>
      <c r="BT938" s="101"/>
      <c r="BU938" s="101"/>
    </row>
    <row r="939" ht="15.7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101"/>
      <c r="AQ939" s="101"/>
      <c r="AR939" s="101"/>
      <c r="AS939" s="101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101"/>
      <c r="BE939" s="101"/>
      <c r="BF939" s="101"/>
      <c r="BG939" s="101"/>
      <c r="BH939" s="101"/>
      <c r="BI939" s="101"/>
      <c r="BJ939" s="101"/>
      <c r="BK939" s="101"/>
      <c r="BL939" s="101"/>
      <c r="BM939" s="101"/>
      <c r="BN939" s="101"/>
      <c r="BO939" s="101"/>
      <c r="BP939" s="101"/>
      <c r="BQ939" s="101"/>
      <c r="BR939" s="101"/>
      <c r="BS939" s="101"/>
      <c r="BT939" s="101"/>
      <c r="BU939" s="101"/>
    </row>
    <row r="940" ht="15.7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101"/>
      <c r="AQ940" s="101"/>
      <c r="AR940" s="101"/>
      <c r="AS940" s="101"/>
      <c r="AT940" s="101"/>
      <c r="AU940" s="101"/>
      <c r="AV940" s="101"/>
      <c r="AW940" s="101"/>
      <c r="AX940" s="101"/>
      <c r="AY940" s="101"/>
      <c r="AZ940" s="101"/>
      <c r="BA940" s="101"/>
      <c r="BB940" s="101"/>
      <c r="BC940" s="101"/>
      <c r="BD940" s="101"/>
      <c r="BE940" s="101"/>
      <c r="BF940" s="101"/>
      <c r="BG940" s="101"/>
      <c r="BH940" s="101"/>
      <c r="BI940" s="101"/>
      <c r="BJ940" s="101"/>
      <c r="BK940" s="101"/>
      <c r="BL940" s="101"/>
      <c r="BM940" s="101"/>
      <c r="BN940" s="101"/>
      <c r="BO940" s="101"/>
      <c r="BP940" s="101"/>
      <c r="BQ940" s="101"/>
      <c r="BR940" s="101"/>
      <c r="BS940" s="101"/>
      <c r="BT940" s="101"/>
      <c r="BU940" s="101"/>
    </row>
    <row r="941" ht="15.7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101"/>
      <c r="AQ941" s="101"/>
      <c r="AR941" s="101"/>
      <c r="AS941" s="101"/>
      <c r="AT941" s="101"/>
      <c r="AU941" s="101"/>
      <c r="AV941" s="101"/>
      <c r="AW941" s="101"/>
      <c r="AX941" s="101"/>
      <c r="AY941" s="101"/>
      <c r="AZ941" s="101"/>
      <c r="BA941" s="101"/>
      <c r="BB941" s="101"/>
      <c r="BC941" s="101"/>
      <c r="BD941" s="101"/>
      <c r="BE941" s="101"/>
      <c r="BF941" s="101"/>
      <c r="BG941" s="101"/>
      <c r="BH941" s="101"/>
      <c r="BI941" s="101"/>
      <c r="BJ941" s="101"/>
      <c r="BK941" s="101"/>
      <c r="BL941" s="101"/>
      <c r="BM941" s="101"/>
      <c r="BN941" s="101"/>
      <c r="BO941" s="101"/>
      <c r="BP941" s="101"/>
      <c r="BQ941" s="101"/>
      <c r="BR941" s="101"/>
      <c r="BS941" s="101"/>
      <c r="BT941" s="101"/>
      <c r="BU941" s="101"/>
    </row>
    <row r="942" ht="15.7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101"/>
      <c r="AQ942" s="101"/>
      <c r="AR942" s="101"/>
      <c r="AS942" s="101"/>
      <c r="AT942" s="101"/>
      <c r="AU942" s="101"/>
      <c r="AV942" s="101"/>
      <c r="AW942" s="101"/>
      <c r="AX942" s="101"/>
      <c r="AY942" s="101"/>
      <c r="AZ942" s="101"/>
      <c r="BA942" s="101"/>
      <c r="BB942" s="101"/>
      <c r="BC942" s="101"/>
      <c r="BD942" s="101"/>
      <c r="BE942" s="101"/>
      <c r="BF942" s="101"/>
      <c r="BG942" s="101"/>
      <c r="BH942" s="101"/>
      <c r="BI942" s="101"/>
      <c r="BJ942" s="101"/>
      <c r="BK942" s="101"/>
      <c r="BL942" s="101"/>
      <c r="BM942" s="101"/>
      <c r="BN942" s="101"/>
      <c r="BO942" s="101"/>
      <c r="BP942" s="101"/>
      <c r="BQ942" s="101"/>
      <c r="BR942" s="101"/>
      <c r="BS942" s="101"/>
      <c r="BT942" s="101"/>
      <c r="BU942" s="101"/>
    </row>
    <row r="943" ht="15.7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101"/>
      <c r="AQ943" s="101"/>
      <c r="AR943" s="101"/>
      <c r="AS943" s="101"/>
      <c r="AT943" s="101"/>
      <c r="AU943" s="101"/>
      <c r="AV943" s="101"/>
      <c r="AW943" s="101"/>
      <c r="AX943" s="101"/>
      <c r="AY943" s="101"/>
      <c r="AZ943" s="101"/>
      <c r="BA943" s="101"/>
      <c r="BB943" s="101"/>
      <c r="BC943" s="101"/>
      <c r="BD943" s="101"/>
      <c r="BE943" s="101"/>
      <c r="BF943" s="101"/>
      <c r="BG943" s="101"/>
      <c r="BH943" s="101"/>
      <c r="BI943" s="101"/>
      <c r="BJ943" s="101"/>
      <c r="BK943" s="101"/>
      <c r="BL943" s="101"/>
      <c r="BM943" s="101"/>
      <c r="BN943" s="101"/>
      <c r="BO943" s="101"/>
      <c r="BP943" s="101"/>
      <c r="BQ943" s="101"/>
      <c r="BR943" s="101"/>
      <c r="BS943" s="101"/>
      <c r="BT943" s="101"/>
      <c r="BU943" s="101"/>
    </row>
    <row r="944" ht="15.7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101"/>
      <c r="AQ944" s="101"/>
      <c r="AR944" s="101"/>
      <c r="AS944" s="101"/>
      <c r="AT944" s="101"/>
      <c r="AU944" s="101"/>
      <c r="AV944" s="101"/>
      <c r="AW944" s="101"/>
      <c r="AX944" s="101"/>
      <c r="AY944" s="101"/>
      <c r="AZ944" s="101"/>
      <c r="BA944" s="101"/>
      <c r="BB944" s="101"/>
      <c r="BC944" s="101"/>
      <c r="BD944" s="101"/>
      <c r="BE944" s="101"/>
      <c r="BF944" s="101"/>
      <c r="BG944" s="101"/>
      <c r="BH944" s="101"/>
      <c r="BI944" s="101"/>
      <c r="BJ944" s="101"/>
      <c r="BK944" s="101"/>
      <c r="BL944" s="101"/>
      <c r="BM944" s="101"/>
      <c r="BN944" s="101"/>
      <c r="BO944" s="101"/>
      <c r="BP944" s="101"/>
      <c r="BQ944" s="101"/>
      <c r="BR944" s="101"/>
      <c r="BS944" s="101"/>
      <c r="BT944" s="101"/>
      <c r="BU944" s="101"/>
    </row>
    <row r="945" ht="15.7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101"/>
      <c r="BE945" s="101"/>
      <c r="BF945" s="101"/>
      <c r="BG945" s="101"/>
      <c r="BH945" s="101"/>
      <c r="BI945" s="101"/>
      <c r="BJ945" s="101"/>
      <c r="BK945" s="101"/>
      <c r="BL945" s="101"/>
      <c r="BM945" s="101"/>
      <c r="BN945" s="101"/>
      <c r="BO945" s="101"/>
      <c r="BP945" s="101"/>
      <c r="BQ945" s="101"/>
      <c r="BR945" s="101"/>
      <c r="BS945" s="101"/>
      <c r="BT945" s="101"/>
      <c r="BU945" s="101"/>
    </row>
    <row r="946" ht="15.7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101"/>
      <c r="AQ946" s="101"/>
      <c r="AR946" s="101"/>
      <c r="AS946" s="101"/>
      <c r="AT946" s="101"/>
      <c r="AU946" s="101"/>
      <c r="AV946" s="101"/>
      <c r="AW946" s="101"/>
      <c r="AX946" s="101"/>
      <c r="AY946" s="101"/>
      <c r="AZ946" s="101"/>
      <c r="BA946" s="101"/>
      <c r="BB946" s="101"/>
      <c r="BC946" s="101"/>
      <c r="BD946" s="101"/>
      <c r="BE946" s="101"/>
      <c r="BF946" s="101"/>
      <c r="BG946" s="101"/>
      <c r="BH946" s="101"/>
      <c r="BI946" s="101"/>
      <c r="BJ946" s="101"/>
      <c r="BK946" s="101"/>
      <c r="BL946" s="101"/>
      <c r="BM946" s="101"/>
      <c r="BN946" s="101"/>
      <c r="BO946" s="101"/>
      <c r="BP946" s="101"/>
      <c r="BQ946" s="101"/>
      <c r="BR946" s="101"/>
      <c r="BS946" s="101"/>
      <c r="BT946" s="101"/>
      <c r="BU946" s="101"/>
    </row>
    <row r="947" ht="15.7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101"/>
      <c r="AQ947" s="101"/>
      <c r="AR947" s="101"/>
      <c r="AS947" s="101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101"/>
      <c r="BE947" s="101"/>
      <c r="BF947" s="101"/>
      <c r="BG947" s="101"/>
      <c r="BH947" s="101"/>
      <c r="BI947" s="101"/>
      <c r="BJ947" s="101"/>
      <c r="BK947" s="101"/>
      <c r="BL947" s="101"/>
      <c r="BM947" s="101"/>
      <c r="BN947" s="101"/>
      <c r="BO947" s="101"/>
      <c r="BP947" s="101"/>
      <c r="BQ947" s="101"/>
      <c r="BR947" s="101"/>
      <c r="BS947" s="101"/>
      <c r="BT947" s="101"/>
      <c r="BU947" s="101"/>
    </row>
    <row r="948" ht="15.7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101"/>
      <c r="AQ948" s="101"/>
      <c r="AR948" s="101"/>
      <c r="AS948" s="101"/>
      <c r="AT948" s="101"/>
      <c r="AU948" s="101"/>
      <c r="AV948" s="101"/>
      <c r="AW948" s="101"/>
      <c r="AX948" s="101"/>
      <c r="AY948" s="101"/>
      <c r="AZ948" s="101"/>
      <c r="BA948" s="101"/>
      <c r="BB948" s="101"/>
      <c r="BC948" s="101"/>
      <c r="BD948" s="101"/>
      <c r="BE948" s="101"/>
      <c r="BF948" s="101"/>
      <c r="BG948" s="101"/>
      <c r="BH948" s="101"/>
      <c r="BI948" s="101"/>
      <c r="BJ948" s="101"/>
      <c r="BK948" s="101"/>
      <c r="BL948" s="101"/>
      <c r="BM948" s="101"/>
      <c r="BN948" s="101"/>
      <c r="BO948" s="101"/>
      <c r="BP948" s="101"/>
      <c r="BQ948" s="101"/>
      <c r="BR948" s="101"/>
      <c r="BS948" s="101"/>
      <c r="BT948" s="101"/>
      <c r="BU948" s="101"/>
    </row>
    <row r="949" ht="15.7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101"/>
      <c r="AQ949" s="101"/>
      <c r="AR949" s="101"/>
      <c r="AS949" s="101"/>
      <c r="AT949" s="101"/>
      <c r="AU949" s="101"/>
      <c r="AV949" s="101"/>
      <c r="AW949" s="101"/>
      <c r="AX949" s="101"/>
      <c r="AY949" s="101"/>
      <c r="AZ949" s="101"/>
      <c r="BA949" s="101"/>
      <c r="BB949" s="101"/>
      <c r="BC949" s="101"/>
      <c r="BD949" s="101"/>
      <c r="BE949" s="101"/>
      <c r="BF949" s="101"/>
      <c r="BG949" s="101"/>
      <c r="BH949" s="101"/>
      <c r="BI949" s="101"/>
      <c r="BJ949" s="101"/>
      <c r="BK949" s="101"/>
      <c r="BL949" s="101"/>
      <c r="BM949" s="101"/>
      <c r="BN949" s="101"/>
      <c r="BO949" s="101"/>
      <c r="BP949" s="101"/>
      <c r="BQ949" s="101"/>
      <c r="BR949" s="101"/>
      <c r="BS949" s="101"/>
      <c r="BT949" s="101"/>
      <c r="BU949" s="101"/>
    </row>
    <row r="950" ht="15.7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101"/>
      <c r="AQ950" s="101"/>
      <c r="AR950" s="101"/>
      <c r="AS950" s="101"/>
      <c r="AT950" s="101"/>
      <c r="AU950" s="101"/>
      <c r="AV950" s="101"/>
      <c r="AW950" s="101"/>
      <c r="AX950" s="101"/>
      <c r="AY950" s="101"/>
      <c r="AZ950" s="101"/>
      <c r="BA950" s="101"/>
      <c r="BB950" s="101"/>
      <c r="BC950" s="101"/>
      <c r="BD950" s="101"/>
      <c r="BE950" s="101"/>
      <c r="BF950" s="101"/>
      <c r="BG950" s="101"/>
      <c r="BH950" s="101"/>
      <c r="BI950" s="101"/>
      <c r="BJ950" s="101"/>
      <c r="BK950" s="101"/>
      <c r="BL950" s="101"/>
      <c r="BM950" s="101"/>
      <c r="BN950" s="101"/>
      <c r="BO950" s="101"/>
      <c r="BP950" s="101"/>
      <c r="BQ950" s="101"/>
      <c r="BR950" s="101"/>
      <c r="BS950" s="101"/>
      <c r="BT950" s="101"/>
      <c r="BU950" s="101"/>
    </row>
    <row r="951" ht="15.7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101"/>
      <c r="AQ951" s="101"/>
      <c r="AR951" s="101"/>
      <c r="AS951" s="101"/>
      <c r="AT951" s="101"/>
      <c r="AU951" s="101"/>
      <c r="AV951" s="101"/>
      <c r="AW951" s="101"/>
      <c r="AX951" s="101"/>
      <c r="AY951" s="101"/>
      <c r="AZ951" s="101"/>
      <c r="BA951" s="101"/>
      <c r="BB951" s="101"/>
      <c r="BC951" s="101"/>
      <c r="BD951" s="101"/>
      <c r="BE951" s="101"/>
      <c r="BF951" s="101"/>
      <c r="BG951" s="101"/>
      <c r="BH951" s="101"/>
      <c r="BI951" s="101"/>
      <c r="BJ951" s="101"/>
      <c r="BK951" s="101"/>
      <c r="BL951" s="101"/>
      <c r="BM951" s="101"/>
      <c r="BN951" s="101"/>
      <c r="BO951" s="101"/>
      <c r="BP951" s="101"/>
      <c r="BQ951" s="101"/>
      <c r="BR951" s="101"/>
      <c r="BS951" s="101"/>
      <c r="BT951" s="101"/>
      <c r="BU951" s="101"/>
    </row>
    <row r="952" ht="15.7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101"/>
      <c r="AQ952" s="101"/>
      <c r="AR952" s="101"/>
      <c r="AS952" s="101"/>
      <c r="AT952" s="101"/>
      <c r="AU952" s="101"/>
      <c r="AV952" s="101"/>
      <c r="AW952" s="101"/>
      <c r="AX952" s="101"/>
      <c r="AY952" s="101"/>
      <c r="AZ952" s="101"/>
      <c r="BA952" s="101"/>
      <c r="BB952" s="101"/>
      <c r="BC952" s="101"/>
      <c r="BD952" s="101"/>
      <c r="BE952" s="101"/>
      <c r="BF952" s="101"/>
      <c r="BG952" s="101"/>
      <c r="BH952" s="101"/>
      <c r="BI952" s="101"/>
      <c r="BJ952" s="101"/>
      <c r="BK952" s="101"/>
      <c r="BL952" s="101"/>
      <c r="BM952" s="101"/>
      <c r="BN952" s="101"/>
      <c r="BO952" s="101"/>
      <c r="BP952" s="101"/>
      <c r="BQ952" s="101"/>
      <c r="BR952" s="101"/>
      <c r="BS952" s="101"/>
      <c r="BT952" s="101"/>
      <c r="BU952" s="101"/>
    </row>
    <row r="953" ht="15.7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101"/>
      <c r="AQ953" s="101"/>
      <c r="AR953" s="101"/>
      <c r="AS953" s="101"/>
      <c r="AT953" s="101"/>
      <c r="AU953" s="101"/>
      <c r="AV953" s="101"/>
      <c r="AW953" s="101"/>
      <c r="AX953" s="101"/>
      <c r="AY953" s="101"/>
      <c r="AZ953" s="101"/>
      <c r="BA953" s="101"/>
      <c r="BB953" s="101"/>
      <c r="BC953" s="101"/>
      <c r="BD953" s="101"/>
      <c r="BE953" s="101"/>
      <c r="BF953" s="101"/>
      <c r="BG953" s="101"/>
      <c r="BH953" s="101"/>
      <c r="BI953" s="101"/>
      <c r="BJ953" s="101"/>
      <c r="BK953" s="101"/>
      <c r="BL953" s="101"/>
      <c r="BM953" s="101"/>
      <c r="BN953" s="101"/>
      <c r="BO953" s="101"/>
      <c r="BP953" s="101"/>
      <c r="BQ953" s="101"/>
      <c r="BR953" s="101"/>
      <c r="BS953" s="101"/>
      <c r="BT953" s="101"/>
      <c r="BU953" s="101"/>
    </row>
    <row r="954" ht="15.7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101"/>
      <c r="AQ954" s="101"/>
      <c r="AR954" s="101"/>
      <c r="AS954" s="101"/>
      <c r="AT954" s="101"/>
      <c r="AU954" s="101"/>
      <c r="AV954" s="101"/>
      <c r="AW954" s="101"/>
      <c r="AX954" s="101"/>
      <c r="AY954" s="101"/>
      <c r="AZ954" s="101"/>
      <c r="BA954" s="101"/>
      <c r="BB954" s="101"/>
      <c r="BC954" s="101"/>
      <c r="BD954" s="101"/>
      <c r="BE954" s="101"/>
      <c r="BF954" s="101"/>
      <c r="BG954" s="101"/>
      <c r="BH954" s="101"/>
      <c r="BI954" s="101"/>
      <c r="BJ954" s="101"/>
      <c r="BK954" s="101"/>
      <c r="BL954" s="101"/>
      <c r="BM954" s="101"/>
      <c r="BN954" s="101"/>
      <c r="BO954" s="101"/>
      <c r="BP954" s="101"/>
      <c r="BQ954" s="101"/>
      <c r="BR954" s="101"/>
      <c r="BS954" s="101"/>
      <c r="BT954" s="101"/>
      <c r="BU954" s="101"/>
    </row>
    <row r="955" ht="15.7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101"/>
      <c r="AQ955" s="101"/>
      <c r="AR955" s="101"/>
      <c r="AS955" s="101"/>
      <c r="AT955" s="101"/>
      <c r="AU955" s="101"/>
      <c r="AV955" s="101"/>
      <c r="AW955" s="101"/>
      <c r="AX955" s="101"/>
      <c r="AY955" s="101"/>
      <c r="AZ955" s="101"/>
      <c r="BA955" s="101"/>
      <c r="BB955" s="101"/>
      <c r="BC955" s="101"/>
      <c r="BD955" s="101"/>
      <c r="BE955" s="101"/>
      <c r="BF955" s="101"/>
      <c r="BG955" s="101"/>
      <c r="BH955" s="101"/>
      <c r="BI955" s="101"/>
      <c r="BJ955" s="101"/>
      <c r="BK955" s="101"/>
      <c r="BL955" s="101"/>
      <c r="BM955" s="101"/>
      <c r="BN955" s="101"/>
      <c r="BO955" s="101"/>
      <c r="BP955" s="101"/>
      <c r="BQ955" s="101"/>
      <c r="BR955" s="101"/>
      <c r="BS955" s="101"/>
      <c r="BT955" s="101"/>
      <c r="BU955" s="101"/>
    </row>
    <row r="956" ht="15.7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101"/>
      <c r="AQ956" s="101"/>
      <c r="AR956" s="101"/>
      <c r="AS956" s="101"/>
      <c r="AT956" s="101"/>
      <c r="AU956" s="101"/>
      <c r="AV956" s="101"/>
      <c r="AW956" s="101"/>
      <c r="AX956" s="101"/>
      <c r="AY956" s="101"/>
      <c r="AZ956" s="101"/>
      <c r="BA956" s="101"/>
      <c r="BB956" s="101"/>
      <c r="BC956" s="101"/>
      <c r="BD956" s="101"/>
      <c r="BE956" s="101"/>
      <c r="BF956" s="101"/>
      <c r="BG956" s="101"/>
      <c r="BH956" s="101"/>
      <c r="BI956" s="101"/>
      <c r="BJ956" s="101"/>
      <c r="BK956" s="101"/>
      <c r="BL956" s="101"/>
      <c r="BM956" s="101"/>
      <c r="BN956" s="101"/>
      <c r="BO956" s="101"/>
      <c r="BP956" s="101"/>
      <c r="BQ956" s="101"/>
      <c r="BR956" s="101"/>
      <c r="BS956" s="101"/>
      <c r="BT956" s="101"/>
      <c r="BU956" s="101"/>
    </row>
    <row r="957" ht="15.7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101"/>
      <c r="AQ957" s="101"/>
      <c r="AR957" s="101"/>
      <c r="AS957" s="101"/>
      <c r="AT957" s="101"/>
      <c r="AU957" s="101"/>
      <c r="AV957" s="101"/>
      <c r="AW957" s="101"/>
      <c r="AX957" s="101"/>
      <c r="AY957" s="101"/>
      <c r="AZ957" s="101"/>
      <c r="BA957" s="101"/>
      <c r="BB957" s="101"/>
      <c r="BC957" s="101"/>
      <c r="BD957" s="101"/>
      <c r="BE957" s="101"/>
      <c r="BF957" s="101"/>
      <c r="BG957" s="101"/>
      <c r="BH957" s="101"/>
      <c r="BI957" s="101"/>
      <c r="BJ957" s="101"/>
      <c r="BK957" s="101"/>
      <c r="BL957" s="101"/>
      <c r="BM957" s="101"/>
      <c r="BN957" s="101"/>
      <c r="BO957" s="101"/>
      <c r="BP957" s="101"/>
      <c r="BQ957" s="101"/>
      <c r="BR957" s="101"/>
      <c r="BS957" s="101"/>
      <c r="BT957" s="101"/>
      <c r="BU957" s="101"/>
    </row>
    <row r="958" ht="15.7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101"/>
      <c r="AQ958" s="101"/>
      <c r="AR958" s="101"/>
      <c r="AS958" s="101"/>
      <c r="AT958" s="101"/>
      <c r="AU958" s="101"/>
      <c r="AV958" s="101"/>
      <c r="AW958" s="101"/>
      <c r="AX958" s="101"/>
      <c r="AY958" s="101"/>
      <c r="AZ958" s="101"/>
      <c r="BA958" s="101"/>
      <c r="BB958" s="101"/>
      <c r="BC958" s="101"/>
      <c r="BD958" s="101"/>
      <c r="BE958" s="101"/>
      <c r="BF958" s="101"/>
      <c r="BG958" s="101"/>
      <c r="BH958" s="101"/>
      <c r="BI958" s="101"/>
      <c r="BJ958" s="101"/>
      <c r="BK958" s="101"/>
      <c r="BL958" s="101"/>
      <c r="BM958" s="101"/>
      <c r="BN958" s="101"/>
      <c r="BO958" s="101"/>
      <c r="BP958" s="101"/>
      <c r="BQ958" s="101"/>
      <c r="BR958" s="101"/>
      <c r="BS958" s="101"/>
      <c r="BT958" s="101"/>
      <c r="BU958" s="101"/>
    </row>
    <row r="959" ht="15.7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101"/>
      <c r="AQ959" s="101"/>
      <c r="AR959" s="101"/>
      <c r="AS959" s="101"/>
      <c r="AT959" s="101"/>
      <c r="AU959" s="101"/>
      <c r="AV959" s="101"/>
      <c r="AW959" s="101"/>
      <c r="AX959" s="101"/>
      <c r="AY959" s="101"/>
      <c r="AZ959" s="101"/>
      <c r="BA959" s="101"/>
      <c r="BB959" s="101"/>
      <c r="BC959" s="101"/>
      <c r="BD959" s="101"/>
      <c r="BE959" s="101"/>
      <c r="BF959" s="101"/>
      <c r="BG959" s="101"/>
      <c r="BH959" s="101"/>
      <c r="BI959" s="101"/>
      <c r="BJ959" s="101"/>
      <c r="BK959" s="101"/>
      <c r="BL959" s="101"/>
      <c r="BM959" s="101"/>
      <c r="BN959" s="101"/>
      <c r="BO959" s="101"/>
      <c r="BP959" s="101"/>
      <c r="BQ959" s="101"/>
      <c r="BR959" s="101"/>
      <c r="BS959" s="101"/>
      <c r="BT959" s="101"/>
      <c r="BU959" s="101"/>
    </row>
    <row r="960" ht="15.7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101"/>
      <c r="AQ960" s="101"/>
      <c r="AR960" s="101"/>
      <c r="AS960" s="101"/>
      <c r="AT960" s="101"/>
      <c r="AU960" s="101"/>
      <c r="AV960" s="101"/>
      <c r="AW960" s="101"/>
      <c r="AX960" s="101"/>
      <c r="AY960" s="101"/>
      <c r="AZ960" s="101"/>
      <c r="BA960" s="101"/>
      <c r="BB960" s="101"/>
      <c r="BC960" s="101"/>
      <c r="BD960" s="101"/>
      <c r="BE960" s="101"/>
      <c r="BF960" s="101"/>
      <c r="BG960" s="101"/>
      <c r="BH960" s="101"/>
      <c r="BI960" s="101"/>
      <c r="BJ960" s="101"/>
      <c r="BK960" s="101"/>
      <c r="BL960" s="101"/>
      <c r="BM960" s="101"/>
      <c r="BN960" s="101"/>
      <c r="BO960" s="101"/>
      <c r="BP960" s="101"/>
      <c r="BQ960" s="101"/>
      <c r="BR960" s="101"/>
      <c r="BS960" s="101"/>
      <c r="BT960" s="101"/>
      <c r="BU960" s="101"/>
    </row>
    <row r="961" ht="15.7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101"/>
      <c r="AQ961" s="101"/>
      <c r="AR961" s="101"/>
      <c r="AS961" s="101"/>
      <c r="AT961" s="101"/>
      <c r="AU961" s="101"/>
      <c r="AV961" s="101"/>
      <c r="AW961" s="101"/>
      <c r="AX961" s="101"/>
      <c r="AY961" s="101"/>
      <c r="AZ961" s="101"/>
      <c r="BA961" s="101"/>
      <c r="BB961" s="101"/>
      <c r="BC961" s="101"/>
      <c r="BD961" s="101"/>
      <c r="BE961" s="101"/>
      <c r="BF961" s="101"/>
      <c r="BG961" s="101"/>
      <c r="BH961" s="101"/>
      <c r="BI961" s="101"/>
      <c r="BJ961" s="101"/>
      <c r="BK961" s="101"/>
      <c r="BL961" s="101"/>
      <c r="BM961" s="101"/>
      <c r="BN961" s="101"/>
      <c r="BO961" s="101"/>
      <c r="BP961" s="101"/>
      <c r="BQ961" s="101"/>
      <c r="BR961" s="101"/>
      <c r="BS961" s="101"/>
      <c r="BT961" s="101"/>
      <c r="BU961" s="101"/>
    </row>
    <row r="962" ht="15.7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101"/>
      <c r="AQ962" s="101"/>
      <c r="AR962" s="101"/>
      <c r="AS962" s="101"/>
      <c r="AT962" s="101"/>
      <c r="AU962" s="101"/>
      <c r="AV962" s="101"/>
      <c r="AW962" s="101"/>
      <c r="AX962" s="101"/>
      <c r="AY962" s="101"/>
      <c r="AZ962" s="101"/>
      <c r="BA962" s="101"/>
      <c r="BB962" s="101"/>
      <c r="BC962" s="101"/>
      <c r="BD962" s="101"/>
      <c r="BE962" s="101"/>
      <c r="BF962" s="101"/>
      <c r="BG962" s="101"/>
      <c r="BH962" s="101"/>
      <c r="BI962" s="101"/>
      <c r="BJ962" s="101"/>
      <c r="BK962" s="101"/>
      <c r="BL962" s="101"/>
      <c r="BM962" s="101"/>
      <c r="BN962" s="101"/>
      <c r="BO962" s="101"/>
      <c r="BP962" s="101"/>
      <c r="BQ962" s="101"/>
      <c r="BR962" s="101"/>
      <c r="BS962" s="101"/>
      <c r="BT962" s="101"/>
      <c r="BU962" s="101"/>
    </row>
    <row r="963" ht="15.7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101"/>
      <c r="AQ963" s="101"/>
      <c r="AR963" s="101"/>
      <c r="AS963" s="101"/>
      <c r="AT963" s="101"/>
      <c r="AU963" s="101"/>
      <c r="AV963" s="101"/>
      <c r="AW963" s="101"/>
      <c r="AX963" s="101"/>
      <c r="AY963" s="101"/>
      <c r="AZ963" s="101"/>
      <c r="BA963" s="101"/>
      <c r="BB963" s="101"/>
      <c r="BC963" s="101"/>
      <c r="BD963" s="101"/>
      <c r="BE963" s="101"/>
      <c r="BF963" s="101"/>
      <c r="BG963" s="101"/>
      <c r="BH963" s="101"/>
      <c r="BI963" s="101"/>
      <c r="BJ963" s="101"/>
      <c r="BK963" s="101"/>
      <c r="BL963" s="101"/>
      <c r="BM963" s="101"/>
      <c r="BN963" s="101"/>
      <c r="BO963" s="101"/>
      <c r="BP963" s="101"/>
      <c r="BQ963" s="101"/>
      <c r="BR963" s="101"/>
      <c r="BS963" s="101"/>
      <c r="BT963" s="101"/>
      <c r="BU963" s="101"/>
    </row>
    <row r="964" ht="15.7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101"/>
      <c r="AQ964" s="101"/>
      <c r="AR964" s="101"/>
      <c r="AS964" s="101"/>
      <c r="AT964" s="101"/>
      <c r="AU964" s="101"/>
      <c r="AV964" s="101"/>
      <c r="AW964" s="101"/>
      <c r="AX964" s="101"/>
      <c r="AY964" s="101"/>
      <c r="AZ964" s="101"/>
      <c r="BA964" s="101"/>
      <c r="BB964" s="101"/>
      <c r="BC964" s="101"/>
      <c r="BD964" s="101"/>
      <c r="BE964" s="101"/>
      <c r="BF964" s="101"/>
      <c r="BG964" s="101"/>
      <c r="BH964" s="101"/>
      <c r="BI964" s="101"/>
      <c r="BJ964" s="101"/>
      <c r="BK964" s="101"/>
      <c r="BL964" s="101"/>
      <c r="BM964" s="101"/>
      <c r="BN964" s="101"/>
      <c r="BO964" s="101"/>
      <c r="BP964" s="101"/>
      <c r="BQ964" s="101"/>
      <c r="BR964" s="101"/>
      <c r="BS964" s="101"/>
      <c r="BT964" s="101"/>
      <c r="BU964" s="101"/>
    </row>
    <row r="965" ht="15.7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101"/>
      <c r="AQ965" s="101"/>
      <c r="AR965" s="101"/>
      <c r="AS965" s="101"/>
      <c r="AT965" s="101"/>
      <c r="AU965" s="101"/>
      <c r="AV965" s="101"/>
      <c r="AW965" s="101"/>
      <c r="AX965" s="101"/>
      <c r="AY965" s="101"/>
      <c r="AZ965" s="101"/>
      <c r="BA965" s="101"/>
      <c r="BB965" s="101"/>
      <c r="BC965" s="101"/>
      <c r="BD965" s="101"/>
      <c r="BE965" s="101"/>
      <c r="BF965" s="101"/>
      <c r="BG965" s="101"/>
      <c r="BH965" s="101"/>
      <c r="BI965" s="101"/>
      <c r="BJ965" s="101"/>
      <c r="BK965" s="101"/>
      <c r="BL965" s="101"/>
      <c r="BM965" s="101"/>
      <c r="BN965" s="101"/>
      <c r="BO965" s="101"/>
      <c r="BP965" s="101"/>
      <c r="BQ965" s="101"/>
      <c r="BR965" s="101"/>
      <c r="BS965" s="101"/>
      <c r="BT965" s="101"/>
      <c r="BU965" s="101"/>
    </row>
    <row r="966" ht="15.7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101"/>
      <c r="AQ966" s="101"/>
      <c r="AR966" s="101"/>
      <c r="AS966" s="101"/>
      <c r="AT966" s="101"/>
      <c r="AU966" s="101"/>
      <c r="AV966" s="101"/>
      <c r="AW966" s="101"/>
      <c r="AX966" s="101"/>
      <c r="AY966" s="101"/>
      <c r="AZ966" s="101"/>
      <c r="BA966" s="101"/>
      <c r="BB966" s="101"/>
      <c r="BC966" s="101"/>
      <c r="BD966" s="101"/>
      <c r="BE966" s="101"/>
      <c r="BF966" s="101"/>
      <c r="BG966" s="101"/>
      <c r="BH966" s="101"/>
      <c r="BI966" s="101"/>
      <c r="BJ966" s="101"/>
      <c r="BK966" s="101"/>
      <c r="BL966" s="101"/>
      <c r="BM966" s="101"/>
      <c r="BN966" s="101"/>
      <c r="BO966" s="101"/>
      <c r="BP966" s="101"/>
      <c r="BQ966" s="101"/>
      <c r="BR966" s="101"/>
      <c r="BS966" s="101"/>
      <c r="BT966" s="101"/>
      <c r="BU966" s="101"/>
    </row>
    <row r="967" ht="15.7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101"/>
      <c r="AQ967" s="101"/>
      <c r="AR967" s="101"/>
      <c r="AS967" s="101"/>
      <c r="AT967" s="101"/>
      <c r="AU967" s="101"/>
      <c r="AV967" s="101"/>
      <c r="AW967" s="101"/>
      <c r="AX967" s="101"/>
      <c r="AY967" s="101"/>
      <c r="AZ967" s="101"/>
      <c r="BA967" s="101"/>
      <c r="BB967" s="101"/>
      <c r="BC967" s="101"/>
      <c r="BD967" s="101"/>
      <c r="BE967" s="101"/>
      <c r="BF967" s="101"/>
      <c r="BG967" s="101"/>
      <c r="BH967" s="101"/>
      <c r="BI967" s="101"/>
      <c r="BJ967" s="101"/>
      <c r="BK967" s="101"/>
      <c r="BL967" s="101"/>
      <c r="BM967" s="101"/>
      <c r="BN967" s="101"/>
      <c r="BO967" s="101"/>
      <c r="BP967" s="101"/>
      <c r="BQ967" s="101"/>
      <c r="BR967" s="101"/>
      <c r="BS967" s="101"/>
      <c r="BT967" s="101"/>
      <c r="BU967" s="101"/>
    </row>
    <row r="968" ht="15.7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101"/>
      <c r="AQ968" s="101"/>
      <c r="AR968" s="101"/>
      <c r="AS968" s="101"/>
      <c r="AT968" s="101"/>
      <c r="AU968" s="101"/>
      <c r="AV968" s="101"/>
      <c r="AW968" s="101"/>
      <c r="AX968" s="101"/>
      <c r="AY968" s="101"/>
      <c r="AZ968" s="101"/>
      <c r="BA968" s="101"/>
      <c r="BB968" s="101"/>
      <c r="BC968" s="101"/>
      <c r="BD968" s="101"/>
      <c r="BE968" s="101"/>
      <c r="BF968" s="101"/>
      <c r="BG968" s="101"/>
      <c r="BH968" s="101"/>
      <c r="BI968" s="101"/>
      <c r="BJ968" s="101"/>
      <c r="BK968" s="101"/>
      <c r="BL968" s="101"/>
      <c r="BM968" s="101"/>
      <c r="BN968" s="101"/>
      <c r="BO968" s="101"/>
      <c r="BP968" s="101"/>
      <c r="BQ968" s="101"/>
      <c r="BR968" s="101"/>
      <c r="BS968" s="101"/>
      <c r="BT968" s="101"/>
      <c r="BU968" s="101"/>
    </row>
    <row r="969" ht="15.7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101"/>
      <c r="AQ969" s="101"/>
      <c r="AR969" s="101"/>
      <c r="AS969" s="101"/>
      <c r="AT969" s="101"/>
      <c r="AU969" s="101"/>
      <c r="AV969" s="101"/>
      <c r="AW969" s="101"/>
      <c r="AX969" s="101"/>
      <c r="AY969" s="101"/>
      <c r="AZ969" s="101"/>
      <c r="BA969" s="101"/>
      <c r="BB969" s="101"/>
      <c r="BC969" s="101"/>
      <c r="BD969" s="101"/>
      <c r="BE969" s="101"/>
      <c r="BF969" s="101"/>
      <c r="BG969" s="101"/>
      <c r="BH969" s="101"/>
      <c r="BI969" s="101"/>
      <c r="BJ969" s="101"/>
      <c r="BK969" s="101"/>
      <c r="BL969" s="101"/>
      <c r="BM969" s="101"/>
      <c r="BN969" s="101"/>
      <c r="BO969" s="101"/>
      <c r="BP969" s="101"/>
      <c r="BQ969" s="101"/>
      <c r="BR969" s="101"/>
      <c r="BS969" s="101"/>
      <c r="BT969" s="101"/>
      <c r="BU969" s="101"/>
    </row>
    <row r="970" ht="15.7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101"/>
      <c r="AQ970" s="101"/>
      <c r="AR970" s="101"/>
      <c r="AS970" s="101"/>
      <c r="AT970" s="101"/>
      <c r="AU970" s="101"/>
      <c r="AV970" s="101"/>
      <c r="AW970" s="101"/>
      <c r="AX970" s="101"/>
      <c r="AY970" s="101"/>
      <c r="AZ970" s="101"/>
      <c r="BA970" s="101"/>
      <c r="BB970" s="101"/>
      <c r="BC970" s="101"/>
      <c r="BD970" s="101"/>
      <c r="BE970" s="101"/>
      <c r="BF970" s="101"/>
      <c r="BG970" s="101"/>
      <c r="BH970" s="101"/>
      <c r="BI970" s="101"/>
      <c r="BJ970" s="101"/>
      <c r="BK970" s="101"/>
      <c r="BL970" s="101"/>
      <c r="BM970" s="101"/>
      <c r="BN970" s="101"/>
      <c r="BO970" s="101"/>
      <c r="BP970" s="101"/>
      <c r="BQ970" s="101"/>
      <c r="BR970" s="101"/>
      <c r="BS970" s="101"/>
      <c r="BT970" s="101"/>
      <c r="BU970" s="101"/>
    </row>
    <row r="971" ht="15.7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101"/>
      <c r="AQ971" s="101"/>
      <c r="AR971" s="101"/>
      <c r="AS971" s="101"/>
      <c r="AT971" s="101"/>
      <c r="AU971" s="101"/>
      <c r="AV971" s="101"/>
      <c r="AW971" s="101"/>
      <c r="AX971" s="101"/>
      <c r="AY971" s="101"/>
      <c r="AZ971" s="101"/>
      <c r="BA971" s="101"/>
      <c r="BB971" s="101"/>
      <c r="BC971" s="101"/>
      <c r="BD971" s="101"/>
      <c r="BE971" s="101"/>
      <c r="BF971" s="101"/>
      <c r="BG971" s="101"/>
      <c r="BH971" s="101"/>
      <c r="BI971" s="101"/>
      <c r="BJ971" s="101"/>
      <c r="BK971" s="101"/>
      <c r="BL971" s="101"/>
      <c r="BM971" s="101"/>
      <c r="BN971" s="101"/>
      <c r="BO971" s="101"/>
      <c r="BP971" s="101"/>
      <c r="BQ971" s="101"/>
      <c r="BR971" s="101"/>
      <c r="BS971" s="101"/>
      <c r="BT971" s="101"/>
      <c r="BU971" s="101"/>
    </row>
    <row r="972" ht="15.7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101"/>
      <c r="AQ972" s="101"/>
      <c r="AR972" s="101"/>
      <c r="AS972" s="101"/>
      <c r="AT972" s="101"/>
      <c r="AU972" s="101"/>
      <c r="AV972" s="101"/>
      <c r="AW972" s="101"/>
      <c r="AX972" s="101"/>
      <c r="AY972" s="101"/>
      <c r="AZ972" s="101"/>
      <c r="BA972" s="101"/>
      <c r="BB972" s="101"/>
      <c r="BC972" s="101"/>
      <c r="BD972" s="101"/>
      <c r="BE972" s="101"/>
      <c r="BF972" s="101"/>
      <c r="BG972" s="101"/>
      <c r="BH972" s="101"/>
      <c r="BI972" s="101"/>
      <c r="BJ972" s="101"/>
      <c r="BK972" s="101"/>
      <c r="BL972" s="101"/>
      <c r="BM972" s="101"/>
      <c r="BN972" s="101"/>
      <c r="BO972" s="101"/>
      <c r="BP972" s="101"/>
      <c r="BQ972" s="101"/>
      <c r="BR972" s="101"/>
      <c r="BS972" s="101"/>
      <c r="BT972" s="101"/>
      <c r="BU972" s="101"/>
    </row>
    <row r="973" ht="15.7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101"/>
      <c r="AQ973" s="101"/>
      <c r="AR973" s="101"/>
      <c r="AS973" s="101"/>
      <c r="AT973" s="101"/>
      <c r="AU973" s="101"/>
      <c r="AV973" s="101"/>
      <c r="AW973" s="101"/>
      <c r="AX973" s="101"/>
      <c r="AY973" s="101"/>
      <c r="AZ973" s="101"/>
      <c r="BA973" s="101"/>
      <c r="BB973" s="101"/>
      <c r="BC973" s="101"/>
      <c r="BD973" s="101"/>
      <c r="BE973" s="101"/>
      <c r="BF973" s="101"/>
      <c r="BG973" s="101"/>
      <c r="BH973" s="101"/>
      <c r="BI973" s="101"/>
      <c r="BJ973" s="101"/>
      <c r="BK973" s="101"/>
      <c r="BL973" s="101"/>
      <c r="BM973" s="101"/>
      <c r="BN973" s="101"/>
      <c r="BO973" s="101"/>
      <c r="BP973" s="101"/>
      <c r="BQ973" s="101"/>
      <c r="BR973" s="101"/>
      <c r="BS973" s="101"/>
      <c r="BT973" s="101"/>
      <c r="BU973" s="101"/>
    </row>
    <row r="974" ht="15.7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101"/>
      <c r="AQ974" s="101"/>
      <c r="AR974" s="101"/>
      <c r="AS974" s="101"/>
      <c r="AT974" s="101"/>
      <c r="AU974" s="101"/>
      <c r="AV974" s="101"/>
      <c r="AW974" s="101"/>
      <c r="AX974" s="101"/>
      <c r="AY974" s="101"/>
      <c r="AZ974" s="101"/>
      <c r="BA974" s="101"/>
      <c r="BB974" s="101"/>
      <c r="BC974" s="101"/>
      <c r="BD974" s="101"/>
      <c r="BE974" s="101"/>
      <c r="BF974" s="101"/>
      <c r="BG974" s="101"/>
      <c r="BH974" s="101"/>
      <c r="BI974" s="101"/>
      <c r="BJ974" s="101"/>
      <c r="BK974" s="101"/>
      <c r="BL974" s="101"/>
      <c r="BM974" s="101"/>
      <c r="BN974" s="101"/>
      <c r="BO974" s="101"/>
      <c r="BP974" s="101"/>
      <c r="BQ974" s="101"/>
      <c r="BR974" s="101"/>
      <c r="BS974" s="101"/>
      <c r="BT974" s="101"/>
      <c r="BU974" s="101"/>
    </row>
    <row r="975" ht="15.7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101"/>
      <c r="AQ975" s="101"/>
      <c r="AR975" s="101"/>
      <c r="AS975" s="101"/>
      <c r="AT975" s="101"/>
      <c r="AU975" s="101"/>
      <c r="AV975" s="101"/>
      <c r="AW975" s="101"/>
      <c r="AX975" s="101"/>
      <c r="AY975" s="101"/>
      <c r="AZ975" s="101"/>
      <c r="BA975" s="101"/>
      <c r="BB975" s="101"/>
      <c r="BC975" s="101"/>
      <c r="BD975" s="101"/>
      <c r="BE975" s="101"/>
      <c r="BF975" s="101"/>
      <c r="BG975" s="101"/>
      <c r="BH975" s="101"/>
      <c r="BI975" s="101"/>
      <c r="BJ975" s="101"/>
      <c r="BK975" s="101"/>
      <c r="BL975" s="101"/>
      <c r="BM975" s="101"/>
      <c r="BN975" s="101"/>
      <c r="BO975" s="101"/>
      <c r="BP975" s="101"/>
      <c r="BQ975" s="101"/>
      <c r="BR975" s="101"/>
      <c r="BS975" s="101"/>
      <c r="BT975" s="101"/>
      <c r="BU975" s="101"/>
    </row>
    <row r="976" ht="15.7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101"/>
      <c r="AQ976" s="101"/>
      <c r="AR976" s="101"/>
      <c r="AS976" s="101"/>
      <c r="AT976" s="101"/>
      <c r="AU976" s="101"/>
      <c r="AV976" s="101"/>
      <c r="AW976" s="101"/>
      <c r="AX976" s="101"/>
      <c r="AY976" s="101"/>
      <c r="AZ976" s="101"/>
      <c r="BA976" s="101"/>
      <c r="BB976" s="101"/>
      <c r="BC976" s="101"/>
      <c r="BD976" s="101"/>
      <c r="BE976" s="101"/>
      <c r="BF976" s="101"/>
      <c r="BG976" s="101"/>
      <c r="BH976" s="101"/>
      <c r="BI976" s="101"/>
      <c r="BJ976" s="101"/>
      <c r="BK976" s="101"/>
      <c r="BL976" s="101"/>
      <c r="BM976" s="101"/>
      <c r="BN976" s="101"/>
      <c r="BO976" s="101"/>
      <c r="BP976" s="101"/>
      <c r="BQ976" s="101"/>
      <c r="BR976" s="101"/>
      <c r="BS976" s="101"/>
      <c r="BT976" s="101"/>
      <c r="BU976" s="101"/>
    </row>
    <row r="977" ht="15.7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101"/>
      <c r="AQ977" s="101"/>
      <c r="AR977" s="101"/>
      <c r="AS977" s="101"/>
      <c r="AT977" s="101"/>
      <c r="AU977" s="101"/>
      <c r="AV977" s="101"/>
      <c r="AW977" s="101"/>
      <c r="AX977" s="101"/>
      <c r="AY977" s="101"/>
      <c r="AZ977" s="101"/>
      <c r="BA977" s="101"/>
      <c r="BB977" s="101"/>
      <c r="BC977" s="101"/>
      <c r="BD977" s="101"/>
      <c r="BE977" s="101"/>
      <c r="BF977" s="101"/>
      <c r="BG977" s="101"/>
      <c r="BH977" s="101"/>
      <c r="BI977" s="101"/>
      <c r="BJ977" s="101"/>
      <c r="BK977" s="101"/>
      <c r="BL977" s="101"/>
      <c r="BM977" s="101"/>
      <c r="BN977" s="101"/>
      <c r="BO977" s="101"/>
      <c r="BP977" s="101"/>
      <c r="BQ977" s="101"/>
      <c r="BR977" s="101"/>
      <c r="BS977" s="101"/>
      <c r="BT977" s="101"/>
      <c r="BU977" s="101"/>
    </row>
    <row r="978" ht="15.7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101"/>
      <c r="AQ978" s="101"/>
      <c r="AR978" s="101"/>
      <c r="AS978" s="101"/>
      <c r="AT978" s="101"/>
      <c r="AU978" s="101"/>
      <c r="AV978" s="101"/>
      <c r="AW978" s="101"/>
      <c r="AX978" s="101"/>
      <c r="AY978" s="101"/>
      <c r="AZ978" s="101"/>
      <c r="BA978" s="101"/>
      <c r="BB978" s="101"/>
      <c r="BC978" s="101"/>
      <c r="BD978" s="101"/>
      <c r="BE978" s="101"/>
      <c r="BF978" s="101"/>
      <c r="BG978" s="101"/>
      <c r="BH978" s="101"/>
      <c r="BI978" s="101"/>
      <c r="BJ978" s="101"/>
      <c r="BK978" s="101"/>
      <c r="BL978" s="101"/>
      <c r="BM978" s="101"/>
      <c r="BN978" s="101"/>
      <c r="BO978" s="101"/>
      <c r="BP978" s="101"/>
      <c r="BQ978" s="101"/>
      <c r="BR978" s="101"/>
      <c r="BS978" s="101"/>
      <c r="BT978" s="101"/>
      <c r="BU978" s="101"/>
    </row>
    <row r="979" ht="15.7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101"/>
      <c r="AQ979" s="101"/>
      <c r="AR979" s="101"/>
      <c r="AS979" s="101"/>
      <c r="AT979" s="101"/>
      <c r="AU979" s="101"/>
      <c r="AV979" s="101"/>
      <c r="AW979" s="101"/>
      <c r="AX979" s="101"/>
      <c r="AY979" s="101"/>
      <c r="AZ979" s="101"/>
      <c r="BA979" s="101"/>
      <c r="BB979" s="101"/>
      <c r="BC979" s="101"/>
      <c r="BD979" s="101"/>
      <c r="BE979" s="101"/>
      <c r="BF979" s="101"/>
      <c r="BG979" s="101"/>
      <c r="BH979" s="101"/>
      <c r="BI979" s="101"/>
      <c r="BJ979" s="101"/>
      <c r="BK979" s="101"/>
      <c r="BL979" s="101"/>
      <c r="BM979" s="101"/>
      <c r="BN979" s="101"/>
      <c r="BO979" s="101"/>
      <c r="BP979" s="101"/>
      <c r="BQ979" s="101"/>
      <c r="BR979" s="101"/>
      <c r="BS979" s="101"/>
      <c r="BT979" s="101"/>
      <c r="BU979" s="101"/>
    </row>
    <row r="980" ht="15.7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101"/>
      <c r="AQ980" s="101"/>
      <c r="AR980" s="101"/>
      <c r="AS980" s="101"/>
      <c r="AT980" s="101"/>
      <c r="AU980" s="101"/>
      <c r="AV980" s="101"/>
      <c r="AW980" s="101"/>
      <c r="AX980" s="101"/>
      <c r="AY980" s="101"/>
      <c r="AZ980" s="101"/>
      <c r="BA980" s="101"/>
      <c r="BB980" s="101"/>
      <c r="BC980" s="101"/>
      <c r="BD980" s="101"/>
      <c r="BE980" s="101"/>
      <c r="BF980" s="101"/>
      <c r="BG980" s="101"/>
      <c r="BH980" s="101"/>
      <c r="BI980" s="101"/>
      <c r="BJ980" s="101"/>
      <c r="BK980" s="101"/>
      <c r="BL980" s="101"/>
      <c r="BM980" s="101"/>
      <c r="BN980" s="101"/>
      <c r="BO980" s="101"/>
      <c r="BP980" s="101"/>
      <c r="BQ980" s="101"/>
      <c r="BR980" s="101"/>
      <c r="BS980" s="101"/>
      <c r="BT980" s="101"/>
      <c r="BU980" s="101"/>
    </row>
    <row r="981" ht="15.7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101"/>
      <c r="AQ981" s="101"/>
      <c r="AR981" s="101"/>
      <c r="AS981" s="101"/>
      <c r="AT981" s="101"/>
      <c r="AU981" s="101"/>
      <c r="AV981" s="101"/>
      <c r="AW981" s="101"/>
      <c r="AX981" s="101"/>
      <c r="AY981" s="101"/>
      <c r="AZ981" s="101"/>
      <c r="BA981" s="101"/>
      <c r="BB981" s="101"/>
      <c r="BC981" s="101"/>
      <c r="BD981" s="101"/>
      <c r="BE981" s="101"/>
      <c r="BF981" s="101"/>
      <c r="BG981" s="101"/>
      <c r="BH981" s="101"/>
      <c r="BI981" s="101"/>
      <c r="BJ981" s="101"/>
      <c r="BK981" s="101"/>
      <c r="BL981" s="101"/>
      <c r="BM981" s="101"/>
      <c r="BN981" s="101"/>
      <c r="BO981" s="101"/>
      <c r="BP981" s="101"/>
      <c r="BQ981" s="101"/>
      <c r="BR981" s="101"/>
      <c r="BS981" s="101"/>
      <c r="BT981" s="101"/>
      <c r="BU981" s="101"/>
    </row>
    <row r="982" ht="15.7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101"/>
      <c r="AQ982" s="101"/>
      <c r="AR982" s="101"/>
      <c r="AS982" s="101"/>
      <c r="AT982" s="101"/>
      <c r="AU982" s="101"/>
      <c r="AV982" s="101"/>
      <c r="AW982" s="101"/>
      <c r="AX982" s="101"/>
      <c r="AY982" s="101"/>
      <c r="AZ982" s="101"/>
      <c r="BA982" s="101"/>
      <c r="BB982" s="101"/>
      <c r="BC982" s="101"/>
      <c r="BD982" s="101"/>
      <c r="BE982" s="101"/>
      <c r="BF982" s="101"/>
      <c r="BG982" s="101"/>
      <c r="BH982" s="101"/>
      <c r="BI982" s="101"/>
      <c r="BJ982" s="101"/>
      <c r="BK982" s="101"/>
      <c r="BL982" s="101"/>
      <c r="BM982" s="101"/>
      <c r="BN982" s="101"/>
      <c r="BO982" s="101"/>
      <c r="BP982" s="101"/>
      <c r="BQ982" s="101"/>
      <c r="BR982" s="101"/>
      <c r="BS982" s="101"/>
      <c r="BT982" s="101"/>
      <c r="BU982" s="101"/>
    </row>
    <row r="983" ht="15.7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101"/>
      <c r="AQ983" s="101"/>
      <c r="AR983" s="101"/>
      <c r="AS983" s="101"/>
      <c r="AT983" s="101"/>
      <c r="AU983" s="101"/>
      <c r="AV983" s="101"/>
      <c r="AW983" s="101"/>
      <c r="AX983" s="101"/>
      <c r="AY983" s="101"/>
      <c r="AZ983" s="101"/>
      <c r="BA983" s="101"/>
      <c r="BB983" s="101"/>
      <c r="BC983" s="101"/>
      <c r="BD983" s="101"/>
      <c r="BE983" s="101"/>
      <c r="BF983" s="101"/>
      <c r="BG983" s="101"/>
      <c r="BH983" s="101"/>
      <c r="BI983" s="101"/>
      <c r="BJ983" s="101"/>
      <c r="BK983" s="101"/>
      <c r="BL983" s="101"/>
      <c r="BM983" s="101"/>
      <c r="BN983" s="101"/>
      <c r="BO983" s="101"/>
      <c r="BP983" s="101"/>
      <c r="BQ983" s="101"/>
      <c r="BR983" s="101"/>
      <c r="BS983" s="101"/>
      <c r="BT983" s="101"/>
      <c r="BU983" s="101"/>
    </row>
    <row r="984" ht="15.7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101"/>
      <c r="AQ984" s="101"/>
      <c r="AR984" s="101"/>
      <c r="AS984" s="101"/>
      <c r="AT984" s="101"/>
      <c r="AU984" s="101"/>
      <c r="AV984" s="101"/>
      <c r="AW984" s="101"/>
      <c r="AX984" s="101"/>
      <c r="AY984" s="101"/>
      <c r="AZ984" s="101"/>
      <c r="BA984" s="101"/>
      <c r="BB984" s="101"/>
      <c r="BC984" s="101"/>
      <c r="BD984" s="101"/>
      <c r="BE984" s="101"/>
      <c r="BF984" s="101"/>
      <c r="BG984" s="101"/>
      <c r="BH984" s="101"/>
      <c r="BI984" s="101"/>
      <c r="BJ984" s="101"/>
      <c r="BK984" s="101"/>
      <c r="BL984" s="101"/>
      <c r="BM984" s="101"/>
      <c r="BN984" s="101"/>
      <c r="BO984" s="101"/>
      <c r="BP984" s="101"/>
      <c r="BQ984" s="101"/>
      <c r="BR984" s="101"/>
      <c r="BS984" s="101"/>
      <c r="BT984" s="101"/>
      <c r="BU984" s="101"/>
    </row>
    <row r="985" ht="15.7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101"/>
      <c r="AQ985" s="101"/>
      <c r="AR985" s="101"/>
      <c r="AS985" s="101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101"/>
      <c r="BE985" s="101"/>
      <c r="BF985" s="101"/>
      <c r="BG985" s="101"/>
      <c r="BH985" s="101"/>
      <c r="BI985" s="101"/>
      <c r="BJ985" s="101"/>
      <c r="BK985" s="101"/>
      <c r="BL985" s="101"/>
      <c r="BM985" s="101"/>
      <c r="BN985" s="101"/>
      <c r="BO985" s="101"/>
      <c r="BP985" s="101"/>
      <c r="BQ985" s="101"/>
      <c r="BR985" s="101"/>
      <c r="BS985" s="101"/>
      <c r="BT985" s="101"/>
      <c r="BU985" s="101"/>
    </row>
    <row r="986" ht="15.7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101"/>
      <c r="AQ986" s="101"/>
      <c r="AR986" s="101"/>
      <c r="AS986" s="101"/>
      <c r="AT986" s="101"/>
      <c r="AU986" s="101"/>
      <c r="AV986" s="101"/>
      <c r="AW986" s="101"/>
      <c r="AX986" s="101"/>
      <c r="AY986" s="101"/>
      <c r="AZ986" s="101"/>
      <c r="BA986" s="101"/>
      <c r="BB986" s="101"/>
      <c r="BC986" s="101"/>
      <c r="BD986" s="101"/>
      <c r="BE986" s="101"/>
      <c r="BF986" s="101"/>
      <c r="BG986" s="101"/>
      <c r="BH986" s="101"/>
      <c r="BI986" s="101"/>
      <c r="BJ986" s="101"/>
      <c r="BK986" s="101"/>
      <c r="BL986" s="101"/>
      <c r="BM986" s="101"/>
      <c r="BN986" s="101"/>
      <c r="BO986" s="101"/>
      <c r="BP986" s="101"/>
      <c r="BQ986" s="101"/>
      <c r="BR986" s="101"/>
      <c r="BS986" s="101"/>
      <c r="BT986" s="101"/>
      <c r="BU986" s="101"/>
    </row>
    <row r="987" ht="15.7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101"/>
      <c r="AQ987" s="101"/>
      <c r="AR987" s="101"/>
      <c r="AS987" s="101"/>
      <c r="AT987" s="101"/>
      <c r="AU987" s="101"/>
      <c r="AV987" s="101"/>
      <c r="AW987" s="101"/>
      <c r="AX987" s="101"/>
      <c r="AY987" s="101"/>
      <c r="AZ987" s="101"/>
      <c r="BA987" s="101"/>
      <c r="BB987" s="101"/>
      <c r="BC987" s="101"/>
      <c r="BD987" s="101"/>
      <c r="BE987" s="101"/>
      <c r="BF987" s="101"/>
      <c r="BG987" s="101"/>
      <c r="BH987" s="101"/>
      <c r="BI987" s="101"/>
      <c r="BJ987" s="101"/>
      <c r="BK987" s="101"/>
      <c r="BL987" s="101"/>
      <c r="BM987" s="101"/>
      <c r="BN987" s="101"/>
      <c r="BO987" s="101"/>
      <c r="BP987" s="101"/>
      <c r="BQ987" s="101"/>
      <c r="BR987" s="101"/>
      <c r="BS987" s="101"/>
      <c r="BT987" s="101"/>
      <c r="BU987" s="101"/>
    </row>
    <row r="988" ht="15.7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101"/>
      <c r="AQ988" s="101"/>
      <c r="AR988" s="101"/>
      <c r="AS988" s="101"/>
      <c r="AT988" s="101"/>
      <c r="AU988" s="101"/>
      <c r="AV988" s="101"/>
      <c r="AW988" s="101"/>
      <c r="AX988" s="101"/>
      <c r="AY988" s="101"/>
      <c r="AZ988" s="101"/>
      <c r="BA988" s="101"/>
      <c r="BB988" s="101"/>
      <c r="BC988" s="101"/>
      <c r="BD988" s="101"/>
      <c r="BE988" s="101"/>
      <c r="BF988" s="101"/>
      <c r="BG988" s="101"/>
      <c r="BH988" s="101"/>
      <c r="BI988" s="101"/>
      <c r="BJ988" s="101"/>
      <c r="BK988" s="101"/>
      <c r="BL988" s="101"/>
      <c r="BM988" s="101"/>
      <c r="BN988" s="101"/>
      <c r="BO988" s="101"/>
      <c r="BP988" s="101"/>
      <c r="BQ988" s="101"/>
      <c r="BR988" s="101"/>
      <c r="BS988" s="101"/>
      <c r="BT988" s="101"/>
      <c r="BU988" s="101"/>
    </row>
    <row r="989" ht="15.7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101"/>
      <c r="AQ989" s="101"/>
      <c r="AR989" s="101"/>
      <c r="AS989" s="101"/>
      <c r="AT989" s="101"/>
      <c r="AU989" s="101"/>
      <c r="AV989" s="101"/>
      <c r="AW989" s="101"/>
      <c r="AX989" s="101"/>
      <c r="AY989" s="101"/>
      <c r="AZ989" s="101"/>
      <c r="BA989" s="101"/>
      <c r="BB989" s="101"/>
      <c r="BC989" s="101"/>
      <c r="BD989" s="101"/>
      <c r="BE989" s="101"/>
      <c r="BF989" s="101"/>
      <c r="BG989" s="101"/>
      <c r="BH989" s="101"/>
      <c r="BI989" s="101"/>
      <c r="BJ989" s="101"/>
      <c r="BK989" s="101"/>
      <c r="BL989" s="101"/>
      <c r="BM989" s="101"/>
      <c r="BN989" s="101"/>
      <c r="BO989" s="101"/>
      <c r="BP989" s="101"/>
      <c r="BQ989" s="101"/>
      <c r="BR989" s="101"/>
      <c r="BS989" s="101"/>
      <c r="BT989" s="101"/>
      <c r="BU989" s="101"/>
    </row>
    <row r="990" ht="15.7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101"/>
      <c r="AQ990" s="101"/>
      <c r="AR990" s="101"/>
      <c r="AS990" s="101"/>
      <c r="AT990" s="101"/>
      <c r="AU990" s="101"/>
      <c r="AV990" s="101"/>
      <c r="AW990" s="101"/>
      <c r="AX990" s="101"/>
      <c r="AY990" s="101"/>
      <c r="AZ990" s="101"/>
      <c r="BA990" s="101"/>
      <c r="BB990" s="101"/>
      <c r="BC990" s="101"/>
      <c r="BD990" s="101"/>
      <c r="BE990" s="101"/>
      <c r="BF990" s="101"/>
      <c r="BG990" s="101"/>
      <c r="BH990" s="101"/>
      <c r="BI990" s="101"/>
      <c r="BJ990" s="101"/>
      <c r="BK990" s="101"/>
      <c r="BL990" s="101"/>
      <c r="BM990" s="101"/>
      <c r="BN990" s="101"/>
      <c r="BO990" s="101"/>
      <c r="BP990" s="101"/>
      <c r="BQ990" s="101"/>
      <c r="BR990" s="101"/>
      <c r="BS990" s="101"/>
      <c r="BT990" s="101"/>
      <c r="BU990" s="101"/>
    </row>
    <row r="991" ht="15.7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101"/>
      <c r="AQ991" s="101"/>
      <c r="AR991" s="101"/>
      <c r="AS991" s="101"/>
      <c r="AT991" s="101"/>
      <c r="AU991" s="101"/>
      <c r="AV991" s="101"/>
      <c r="AW991" s="101"/>
      <c r="AX991" s="101"/>
      <c r="AY991" s="101"/>
      <c r="AZ991" s="101"/>
      <c r="BA991" s="101"/>
      <c r="BB991" s="101"/>
      <c r="BC991" s="101"/>
      <c r="BD991" s="101"/>
      <c r="BE991" s="101"/>
      <c r="BF991" s="101"/>
      <c r="BG991" s="101"/>
      <c r="BH991" s="101"/>
      <c r="BI991" s="101"/>
      <c r="BJ991" s="101"/>
      <c r="BK991" s="101"/>
      <c r="BL991" s="101"/>
      <c r="BM991" s="101"/>
      <c r="BN991" s="101"/>
      <c r="BO991" s="101"/>
      <c r="BP991" s="101"/>
      <c r="BQ991" s="101"/>
      <c r="BR991" s="101"/>
      <c r="BS991" s="101"/>
      <c r="BT991" s="101"/>
      <c r="BU991" s="101"/>
    </row>
    <row r="992" ht="15.7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101"/>
      <c r="AQ992" s="101"/>
      <c r="AR992" s="101"/>
      <c r="AS992" s="101"/>
      <c r="AT992" s="101"/>
      <c r="AU992" s="101"/>
      <c r="AV992" s="101"/>
      <c r="AW992" s="101"/>
      <c r="AX992" s="101"/>
      <c r="AY992" s="101"/>
      <c r="AZ992" s="101"/>
      <c r="BA992" s="101"/>
      <c r="BB992" s="101"/>
      <c r="BC992" s="101"/>
      <c r="BD992" s="101"/>
      <c r="BE992" s="101"/>
      <c r="BF992" s="101"/>
      <c r="BG992" s="101"/>
      <c r="BH992" s="101"/>
      <c r="BI992" s="101"/>
      <c r="BJ992" s="101"/>
      <c r="BK992" s="101"/>
      <c r="BL992" s="101"/>
      <c r="BM992" s="101"/>
      <c r="BN992" s="101"/>
      <c r="BO992" s="101"/>
      <c r="BP992" s="101"/>
      <c r="BQ992" s="101"/>
      <c r="BR992" s="101"/>
      <c r="BS992" s="101"/>
      <c r="BT992" s="101"/>
      <c r="BU992" s="101"/>
    </row>
    <row r="993" ht="15.7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101"/>
      <c r="AQ993" s="101"/>
      <c r="AR993" s="101"/>
      <c r="AS993" s="101"/>
      <c r="AT993" s="101"/>
      <c r="AU993" s="101"/>
      <c r="AV993" s="101"/>
      <c r="AW993" s="101"/>
      <c r="AX993" s="101"/>
      <c r="AY993" s="101"/>
      <c r="AZ993" s="101"/>
      <c r="BA993" s="101"/>
      <c r="BB993" s="101"/>
      <c r="BC993" s="101"/>
      <c r="BD993" s="101"/>
      <c r="BE993" s="101"/>
      <c r="BF993" s="101"/>
      <c r="BG993" s="101"/>
      <c r="BH993" s="101"/>
      <c r="BI993" s="101"/>
      <c r="BJ993" s="101"/>
      <c r="BK993" s="101"/>
      <c r="BL993" s="101"/>
      <c r="BM993" s="101"/>
      <c r="BN993" s="101"/>
      <c r="BO993" s="101"/>
      <c r="BP993" s="101"/>
      <c r="BQ993" s="101"/>
      <c r="BR993" s="101"/>
      <c r="BS993" s="101"/>
      <c r="BT993" s="101"/>
      <c r="BU993" s="101"/>
    </row>
    <row r="994" ht="15.7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101"/>
      <c r="AQ994" s="101"/>
      <c r="AR994" s="101"/>
      <c r="AS994" s="101"/>
      <c r="AT994" s="101"/>
      <c r="AU994" s="101"/>
      <c r="AV994" s="101"/>
      <c r="AW994" s="101"/>
      <c r="AX994" s="101"/>
      <c r="AY994" s="101"/>
      <c r="AZ994" s="101"/>
      <c r="BA994" s="101"/>
      <c r="BB994" s="101"/>
      <c r="BC994" s="101"/>
      <c r="BD994" s="101"/>
      <c r="BE994" s="101"/>
      <c r="BF994" s="101"/>
      <c r="BG994" s="101"/>
      <c r="BH994" s="101"/>
      <c r="BI994" s="101"/>
      <c r="BJ994" s="101"/>
      <c r="BK994" s="101"/>
      <c r="BL994" s="101"/>
      <c r="BM994" s="101"/>
      <c r="BN994" s="101"/>
      <c r="BO994" s="101"/>
      <c r="BP994" s="101"/>
      <c r="BQ994" s="101"/>
      <c r="BR994" s="101"/>
      <c r="BS994" s="101"/>
      <c r="BT994" s="101"/>
      <c r="BU994" s="101"/>
    </row>
    <row r="995" ht="15.7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101"/>
      <c r="AQ995" s="101"/>
      <c r="AR995" s="101"/>
      <c r="AS995" s="101"/>
      <c r="AT995" s="101"/>
      <c r="AU995" s="101"/>
      <c r="AV995" s="101"/>
      <c r="AW995" s="101"/>
      <c r="AX995" s="101"/>
      <c r="AY995" s="101"/>
      <c r="AZ995" s="101"/>
      <c r="BA995" s="101"/>
      <c r="BB995" s="101"/>
      <c r="BC995" s="101"/>
      <c r="BD995" s="101"/>
      <c r="BE995" s="101"/>
      <c r="BF995" s="101"/>
      <c r="BG995" s="101"/>
      <c r="BH995" s="101"/>
      <c r="BI995" s="101"/>
      <c r="BJ995" s="101"/>
      <c r="BK995" s="101"/>
      <c r="BL995" s="101"/>
      <c r="BM995" s="101"/>
      <c r="BN995" s="101"/>
      <c r="BO995" s="101"/>
      <c r="BP995" s="101"/>
      <c r="BQ995" s="101"/>
      <c r="BR995" s="101"/>
      <c r="BS995" s="101"/>
      <c r="BT995" s="101"/>
      <c r="BU995" s="101"/>
    </row>
    <row r="996" ht="15.7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101"/>
      <c r="AQ996" s="101"/>
      <c r="AR996" s="101"/>
      <c r="AS996" s="101"/>
      <c r="AT996" s="101"/>
      <c r="AU996" s="101"/>
      <c r="AV996" s="101"/>
      <c r="AW996" s="101"/>
      <c r="AX996" s="101"/>
      <c r="AY996" s="101"/>
      <c r="AZ996" s="101"/>
      <c r="BA996" s="101"/>
      <c r="BB996" s="101"/>
      <c r="BC996" s="101"/>
      <c r="BD996" s="101"/>
      <c r="BE996" s="101"/>
      <c r="BF996" s="101"/>
      <c r="BG996" s="101"/>
      <c r="BH996" s="101"/>
      <c r="BI996" s="101"/>
      <c r="BJ996" s="101"/>
      <c r="BK996" s="101"/>
      <c r="BL996" s="101"/>
      <c r="BM996" s="101"/>
      <c r="BN996" s="101"/>
      <c r="BO996" s="101"/>
      <c r="BP996" s="101"/>
      <c r="BQ996" s="101"/>
      <c r="BR996" s="101"/>
      <c r="BS996" s="101"/>
      <c r="BT996" s="101"/>
      <c r="BU996" s="101"/>
    </row>
    <row r="997" ht="15.7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101"/>
      <c r="AQ997" s="101"/>
      <c r="AR997" s="101"/>
      <c r="AS997" s="101"/>
      <c r="AT997" s="101"/>
      <c r="AU997" s="101"/>
      <c r="AV997" s="101"/>
      <c r="AW997" s="101"/>
      <c r="AX997" s="101"/>
      <c r="AY997" s="101"/>
      <c r="AZ997" s="101"/>
      <c r="BA997" s="101"/>
      <c r="BB997" s="101"/>
      <c r="BC997" s="101"/>
      <c r="BD997" s="101"/>
      <c r="BE997" s="101"/>
      <c r="BF997" s="101"/>
      <c r="BG997" s="101"/>
      <c r="BH997" s="101"/>
      <c r="BI997" s="101"/>
      <c r="BJ997" s="101"/>
      <c r="BK997" s="101"/>
      <c r="BL997" s="101"/>
      <c r="BM997" s="101"/>
      <c r="BN997" s="101"/>
      <c r="BO997" s="101"/>
      <c r="BP997" s="101"/>
      <c r="BQ997" s="101"/>
      <c r="BR997" s="101"/>
      <c r="BS997" s="101"/>
      <c r="BT997" s="101"/>
      <c r="BU997" s="101"/>
    </row>
    <row r="998" ht="15.7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101"/>
      <c r="AQ998" s="101"/>
      <c r="AR998" s="101"/>
      <c r="AS998" s="101"/>
      <c r="AT998" s="101"/>
      <c r="AU998" s="101"/>
      <c r="AV998" s="101"/>
      <c r="AW998" s="101"/>
      <c r="AX998" s="101"/>
      <c r="AY998" s="101"/>
      <c r="AZ998" s="101"/>
      <c r="BA998" s="101"/>
      <c r="BB998" s="101"/>
      <c r="BC998" s="101"/>
      <c r="BD998" s="101"/>
      <c r="BE998" s="101"/>
      <c r="BF998" s="101"/>
      <c r="BG998" s="101"/>
      <c r="BH998" s="101"/>
      <c r="BI998" s="101"/>
      <c r="BJ998" s="101"/>
      <c r="BK998" s="101"/>
      <c r="BL998" s="101"/>
      <c r="BM998" s="101"/>
      <c r="BN998" s="101"/>
      <c r="BO998" s="101"/>
      <c r="BP998" s="101"/>
      <c r="BQ998" s="101"/>
      <c r="BR998" s="101"/>
      <c r="BS998" s="101"/>
      <c r="BT998" s="101"/>
      <c r="BU998" s="101"/>
    </row>
    <row r="999" ht="15.7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101"/>
      <c r="AQ999" s="101"/>
      <c r="AR999" s="101"/>
      <c r="AS999" s="101"/>
      <c r="AT999" s="101"/>
      <c r="AU999" s="101"/>
      <c r="AV999" s="101"/>
      <c r="AW999" s="101"/>
      <c r="AX999" s="101"/>
      <c r="AY999" s="101"/>
      <c r="AZ999" s="101"/>
      <c r="BA999" s="101"/>
      <c r="BB999" s="101"/>
      <c r="BC999" s="101"/>
      <c r="BD999" s="101"/>
      <c r="BE999" s="101"/>
      <c r="BF999" s="101"/>
      <c r="BG999" s="101"/>
      <c r="BH999" s="101"/>
      <c r="BI999" s="101"/>
      <c r="BJ999" s="101"/>
      <c r="BK999" s="101"/>
      <c r="BL999" s="101"/>
      <c r="BM999" s="101"/>
      <c r="BN999" s="101"/>
      <c r="BO999" s="101"/>
      <c r="BP999" s="101"/>
      <c r="BQ999" s="101"/>
      <c r="BR999" s="101"/>
      <c r="BS999" s="101"/>
      <c r="BT999" s="101"/>
      <c r="BU999" s="101"/>
    </row>
    <row r="1000" ht="15.7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101"/>
      <c r="AQ1000" s="101"/>
      <c r="AR1000" s="101"/>
      <c r="AS1000" s="101"/>
      <c r="AT1000" s="101"/>
      <c r="AU1000" s="101"/>
      <c r="AV1000" s="101"/>
      <c r="AW1000" s="101"/>
      <c r="AX1000" s="101"/>
      <c r="AY1000" s="101"/>
      <c r="AZ1000" s="101"/>
      <c r="BA1000" s="101"/>
      <c r="BB1000" s="101"/>
      <c r="BC1000" s="101"/>
      <c r="BD1000" s="101"/>
      <c r="BE1000" s="101"/>
      <c r="BF1000" s="101"/>
      <c r="BG1000" s="101"/>
      <c r="BH1000" s="101"/>
      <c r="BI1000" s="101"/>
      <c r="BJ1000" s="101"/>
      <c r="BK1000" s="101"/>
      <c r="BL1000" s="101"/>
      <c r="BM1000" s="101"/>
      <c r="BN1000" s="101"/>
      <c r="BO1000" s="101"/>
      <c r="BP1000" s="101"/>
      <c r="BQ1000" s="101"/>
      <c r="BR1000" s="101"/>
      <c r="BS1000" s="101"/>
      <c r="BT1000" s="101"/>
      <c r="BU1000" s="101"/>
    </row>
  </sheetData>
  <mergeCells count="628">
    <mergeCell ref="BR56:BR58"/>
    <mergeCell ref="BS56:BS58"/>
    <mergeCell ref="BM66:BS66"/>
    <mergeCell ref="BJ56:BJ57"/>
    <mergeCell ref="BK56:BK57"/>
    <mergeCell ref="BM56:BM58"/>
    <mergeCell ref="BN56:BN58"/>
    <mergeCell ref="BO56:BO58"/>
    <mergeCell ref="BP56:BP58"/>
    <mergeCell ref="BQ56:BQ58"/>
    <mergeCell ref="BJ58:BK58"/>
    <mergeCell ref="BC56:BC57"/>
    <mergeCell ref="BD56:BD57"/>
    <mergeCell ref="BE56:BE57"/>
    <mergeCell ref="BF56:BF57"/>
    <mergeCell ref="BG56:BG57"/>
    <mergeCell ref="BH56:BH57"/>
    <mergeCell ref="BI56:BI57"/>
    <mergeCell ref="BC67:BC68"/>
    <mergeCell ref="BD67:BD68"/>
    <mergeCell ref="BP67:BP69"/>
    <mergeCell ref="BQ67:BQ69"/>
    <mergeCell ref="BR67:BR69"/>
    <mergeCell ref="BS67:BS69"/>
    <mergeCell ref="BM116:BS116"/>
    <mergeCell ref="BE67:BE68"/>
    <mergeCell ref="BF67:BF68"/>
    <mergeCell ref="BJ67:BJ68"/>
    <mergeCell ref="BK67:BK68"/>
    <mergeCell ref="BM67:BM69"/>
    <mergeCell ref="BN67:BN69"/>
    <mergeCell ref="BO67:BO69"/>
    <mergeCell ref="BJ69:BK69"/>
    <mergeCell ref="BD119:BE119"/>
    <mergeCell ref="BF119:BG119"/>
    <mergeCell ref="BH119:BI119"/>
    <mergeCell ref="BC117:BC118"/>
    <mergeCell ref="BD117:BD118"/>
    <mergeCell ref="BE117:BE118"/>
    <mergeCell ref="BF117:BF118"/>
    <mergeCell ref="BG117:BG118"/>
    <mergeCell ref="BH117:BH118"/>
    <mergeCell ref="BI117:BI118"/>
    <mergeCell ref="BJ117:BJ118"/>
    <mergeCell ref="BK117:BK118"/>
    <mergeCell ref="BM117:BM119"/>
    <mergeCell ref="BN117:BN119"/>
    <mergeCell ref="BO117:BO119"/>
    <mergeCell ref="BP117:BP119"/>
    <mergeCell ref="BQ117:BQ119"/>
    <mergeCell ref="BJ119:BK119"/>
    <mergeCell ref="BH140:BH141"/>
    <mergeCell ref="BI140:BI141"/>
    <mergeCell ref="BH142:BI142"/>
    <mergeCell ref="BR117:BR119"/>
    <mergeCell ref="BS117:BS119"/>
    <mergeCell ref="BM139:BS139"/>
    <mergeCell ref="BB140:BB141"/>
    <mergeCell ref="BC140:BC141"/>
    <mergeCell ref="BD140:BD141"/>
    <mergeCell ref="BE140:BE141"/>
    <mergeCell ref="BR140:BR142"/>
    <mergeCell ref="BS140:BS142"/>
    <mergeCell ref="BM149:BS149"/>
    <mergeCell ref="BJ140:BJ141"/>
    <mergeCell ref="BK140:BK141"/>
    <mergeCell ref="BM140:BM142"/>
    <mergeCell ref="BN140:BN142"/>
    <mergeCell ref="BO140:BO142"/>
    <mergeCell ref="BP140:BP142"/>
    <mergeCell ref="BQ140:BQ142"/>
    <mergeCell ref="BJ142:BK142"/>
    <mergeCell ref="BD150:BD151"/>
    <mergeCell ref="BE150:BE151"/>
    <mergeCell ref="BF140:BF141"/>
    <mergeCell ref="BG140:BG141"/>
    <mergeCell ref="BB142:BC142"/>
    <mergeCell ref="BD142:BE142"/>
    <mergeCell ref="BF142:BG142"/>
    <mergeCell ref="BB150:BB151"/>
    <mergeCell ref="BC150:BC151"/>
    <mergeCell ref="BN150:BN152"/>
    <mergeCell ref="BO150:BO152"/>
    <mergeCell ref="BP150:BP152"/>
    <mergeCell ref="BQ150:BQ152"/>
    <mergeCell ref="BR150:BR152"/>
    <mergeCell ref="BS150:BS152"/>
    <mergeCell ref="BM164:BS164"/>
    <mergeCell ref="BF152:BG152"/>
    <mergeCell ref="BH152:BI152"/>
    <mergeCell ref="BF150:BF151"/>
    <mergeCell ref="BG150:BG151"/>
    <mergeCell ref="BH150:BH151"/>
    <mergeCell ref="BI150:BI151"/>
    <mergeCell ref="BJ150:BJ151"/>
    <mergeCell ref="BK150:BK151"/>
    <mergeCell ref="BM150:BM152"/>
    <mergeCell ref="BJ152:BK152"/>
    <mergeCell ref="BB167:BC167"/>
    <mergeCell ref="BD167:BE167"/>
    <mergeCell ref="BF167:BG167"/>
    <mergeCell ref="BB152:BC152"/>
    <mergeCell ref="BD152:BE152"/>
    <mergeCell ref="BB165:BB166"/>
    <mergeCell ref="BC165:BC166"/>
    <mergeCell ref="BD165:BD166"/>
    <mergeCell ref="BE165:BE166"/>
    <mergeCell ref="BF165:BF166"/>
    <mergeCell ref="BH167:BI167"/>
    <mergeCell ref="BJ167:BK167"/>
    <mergeCell ref="BG165:BG166"/>
    <mergeCell ref="BH165:BH166"/>
    <mergeCell ref="BI165:BI166"/>
    <mergeCell ref="BJ165:BJ166"/>
    <mergeCell ref="BK165:BK166"/>
    <mergeCell ref="BM165:BM167"/>
    <mergeCell ref="BN165:BN167"/>
    <mergeCell ref="BB209:BC209"/>
    <mergeCell ref="BD209:BE209"/>
    <mergeCell ref="BF209:BG209"/>
    <mergeCell ref="BH209:BI209"/>
    <mergeCell ref="BB207:BB208"/>
    <mergeCell ref="BC207:BC208"/>
    <mergeCell ref="BD207:BD208"/>
    <mergeCell ref="BE207:BE208"/>
    <mergeCell ref="BF207:BF208"/>
    <mergeCell ref="BG207:BG208"/>
    <mergeCell ref="BH207:BH208"/>
    <mergeCell ref="BQ221:BQ223"/>
    <mergeCell ref="BR221:BR223"/>
    <mergeCell ref="BS221:BS223"/>
    <mergeCell ref="BM229:BS229"/>
    <mergeCell ref="BI221:BI222"/>
    <mergeCell ref="BJ221:BJ222"/>
    <mergeCell ref="BK221:BK222"/>
    <mergeCell ref="BM221:BM223"/>
    <mergeCell ref="BN221:BN223"/>
    <mergeCell ref="BO221:BO223"/>
    <mergeCell ref="BP221:BP223"/>
    <mergeCell ref="BJ223:BK223"/>
    <mergeCell ref="BP192:BP193"/>
    <mergeCell ref="BQ192:BQ193"/>
    <mergeCell ref="BR192:BR193"/>
    <mergeCell ref="BS192:BS193"/>
    <mergeCell ref="BO165:BO167"/>
    <mergeCell ref="BP165:BP167"/>
    <mergeCell ref="BQ165:BQ167"/>
    <mergeCell ref="BR165:BR167"/>
    <mergeCell ref="BS165:BS167"/>
    <mergeCell ref="BM191:BS191"/>
    <mergeCell ref="BM192:BM193"/>
    <mergeCell ref="BM206:BS206"/>
    <mergeCell ref="BN192:BN193"/>
    <mergeCell ref="BO192:BO193"/>
    <mergeCell ref="BB193:BC193"/>
    <mergeCell ref="BD193:BE193"/>
    <mergeCell ref="BF193:BG193"/>
    <mergeCell ref="BH193:BI193"/>
    <mergeCell ref="BJ193:BK193"/>
    <mergeCell ref="BQ207:BQ209"/>
    <mergeCell ref="BR207:BR209"/>
    <mergeCell ref="BS207:BS209"/>
    <mergeCell ref="BM220:BS220"/>
    <mergeCell ref="BI207:BI208"/>
    <mergeCell ref="BJ207:BJ208"/>
    <mergeCell ref="BK207:BK208"/>
    <mergeCell ref="BM207:BM209"/>
    <mergeCell ref="BN207:BN209"/>
    <mergeCell ref="BO207:BO209"/>
    <mergeCell ref="BP207:BP209"/>
    <mergeCell ref="BJ209:BK209"/>
    <mergeCell ref="BB223:BC223"/>
    <mergeCell ref="BD223:BE223"/>
    <mergeCell ref="BF223:BG223"/>
    <mergeCell ref="BH223:BI223"/>
    <mergeCell ref="BB221:BB222"/>
    <mergeCell ref="BC221:BC222"/>
    <mergeCell ref="BD221:BD222"/>
    <mergeCell ref="BE221:BE222"/>
    <mergeCell ref="BF221:BF222"/>
    <mergeCell ref="BG221:BG222"/>
    <mergeCell ref="BH221:BH222"/>
    <mergeCell ref="AE12:AE14"/>
    <mergeCell ref="AG12:AG14"/>
    <mergeCell ref="AR12:AR14"/>
    <mergeCell ref="AS12:AS14"/>
    <mergeCell ref="AT12:AT14"/>
    <mergeCell ref="AU12:AU14"/>
    <mergeCell ref="AY12:AY13"/>
    <mergeCell ref="AZ12:AZ13"/>
    <mergeCell ref="BA12:BA13"/>
    <mergeCell ref="BB12:BB13"/>
    <mergeCell ref="BC12:BC13"/>
    <mergeCell ref="BD12:BD13"/>
    <mergeCell ref="BB14:BC14"/>
    <mergeCell ref="BD14:BE14"/>
    <mergeCell ref="BE12:BE13"/>
    <mergeCell ref="BF12:BF13"/>
    <mergeCell ref="BK12:BK13"/>
    <mergeCell ref="BM12:BM14"/>
    <mergeCell ref="BF14:BG14"/>
    <mergeCell ref="BH14:BI14"/>
    <mergeCell ref="B2:D6"/>
    <mergeCell ref="F3:M3"/>
    <mergeCell ref="F9:W9"/>
    <mergeCell ref="B10:W11"/>
    <mergeCell ref="AG11:AV11"/>
    <mergeCell ref="BM11:BS11"/>
    <mergeCell ref="Y12:Y14"/>
    <mergeCell ref="BJ14:BK14"/>
    <mergeCell ref="BG12:BG13"/>
    <mergeCell ref="BH12:BH13"/>
    <mergeCell ref="BI12:BI13"/>
    <mergeCell ref="BJ12:BJ13"/>
    <mergeCell ref="BN12:BN14"/>
    <mergeCell ref="BO12:BO14"/>
    <mergeCell ref="BP12:BP14"/>
    <mergeCell ref="BQ12:BQ14"/>
    <mergeCell ref="BR12:BR14"/>
    <mergeCell ref="BS12:BS14"/>
    <mergeCell ref="BM55:BS55"/>
    <mergeCell ref="AX14:AY14"/>
    <mergeCell ref="AZ14:BA14"/>
    <mergeCell ref="AV12:AV14"/>
    <mergeCell ref="AX12:AX13"/>
    <mergeCell ref="AX56:AX57"/>
    <mergeCell ref="AY56:AY57"/>
    <mergeCell ref="AZ56:AZ57"/>
    <mergeCell ref="BA56:BA57"/>
    <mergeCell ref="BB56:BB57"/>
    <mergeCell ref="AK67:AK69"/>
    <mergeCell ref="AL67:AL69"/>
    <mergeCell ref="AC68:AC69"/>
    <mergeCell ref="AD68:AD69"/>
    <mergeCell ref="AK56:AK58"/>
    <mergeCell ref="AL56:AL58"/>
    <mergeCell ref="AC57:AC58"/>
    <mergeCell ref="AD57:AD58"/>
    <mergeCell ref="AE57:AE58"/>
    <mergeCell ref="AG67:AG69"/>
    <mergeCell ref="AH67:AH69"/>
    <mergeCell ref="AE68:AE69"/>
    <mergeCell ref="BG67:BG68"/>
    <mergeCell ref="BH67:BH68"/>
    <mergeCell ref="BF69:BG69"/>
    <mergeCell ref="BH69:BI69"/>
    <mergeCell ref="AX67:AX68"/>
    <mergeCell ref="AX69:AY69"/>
    <mergeCell ref="AZ69:BA69"/>
    <mergeCell ref="BB69:BC69"/>
    <mergeCell ref="BD69:BE69"/>
    <mergeCell ref="AX58:AY58"/>
    <mergeCell ref="AZ58:BA58"/>
    <mergeCell ref="BB58:BC58"/>
    <mergeCell ref="BD58:BE58"/>
    <mergeCell ref="BF58:BG58"/>
    <mergeCell ref="BH58:BI58"/>
    <mergeCell ref="BI67:BI68"/>
    <mergeCell ref="AJ12:AJ14"/>
    <mergeCell ref="AK12:AK14"/>
    <mergeCell ref="AH12:AH14"/>
    <mergeCell ref="AI12:AI14"/>
    <mergeCell ref="AG117:AG119"/>
    <mergeCell ref="AH117:AH119"/>
    <mergeCell ref="AI117:AI119"/>
    <mergeCell ref="AJ117:AJ119"/>
    <mergeCell ref="AK117:AK119"/>
    <mergeCell ref="BA67:BA68"/>
    <mergeCell ref="BB67:BB68"/>
    <mergeCell ref="AX119:AY119"/>
    <mergeCell ref="AZ119:BA119"/>
    <mergeCell ref="BB119:BC119"/>
    <mergeCell ref="AY67:AY68"/>
    <mergeCell ref="AZ67:AZ68"/>
    <mergeCell ref="AX117:AX118"/>
    <mergeCell ref="AY117:AY118"/>
    <mergeCell ref="AZ117:AZ118"/>
    <mergeCell ref="BA117:BA118"/>
    <mergeCell ref="BB117:BB118"/>
    <mergeCell ref="AT192:AT193"/>
    <mergeCell ref="AU192:AU193"/>
    <mergeCell ref="AV192:AV193"/>
    <mergeCell ref="AG206:AV206"/>
    <mergeCell ref="AG191:AV191"/>
    <mergeCell ref="AN192:AN193"/>
    <mergeCell ref="AO192:AO193"/>
    <mergeCell ref="AP192:AP193"/>
    <mergeCell ref="AQ192:AQ193"/>
    <mergeCell ref="AR192:AR193"/>
    <mergeCell ref="AS192:AS193"/>
    <mergeCell ref="AM165:AM167"/>
    <mergeCell ref="AN165:AN167"/>
    <mergeCell ref="AO165:AO167"/>
    <mergeCell ref="AP165:AP167"/>
    <mergeCell ref="AQ165:AQ167"/>
    <mergeCell ref="AR165:AR167"/>
    <mergeCell ref="AS165:AS167"/>
    <mergeCell ref="AT165:AT167"/>
    <mergeCell ref="AC166:AC167"/>
    <mergeCell ref="AD166:AD167"/>
    <mergeCell ref="AE166:AE167"/>
    <mergeCell ref="Y192:Y193"/>
    <mergeCell ref="Z192:Z193"/>
    <mergeCell ref="AA192:AA193"/>
    <mergeCell ref="AC192:AC193"/>
    <mergeCell ref="AG164:AV164"/>
    <mergeCell ref="AG165:AG167"/>
    <mergeCell ref="AH165:AH167"/>
    <mergeCell ref="AI165:AI167"/>
    <mergeCell ref="AJ165:AJ167"/>
    <mergeCell ref="AK165:AK167"/>
    <mergeCell ref="AL165:AL167"/>
    <mergeCell ref="AX167:AY167"/>
    <mergeCell ref="AX193:AY193"/>
    <mergeCell ref="AZ193:BA193"/>
    <mergeCell ref="AU165:AU167"/>
    <mergeCell ref="AV165:AV167"/>
    <mergeCell ref="AX165:AX166"/>
    <mergeCell ref="AY165:AY166"/>
    <mergeCell ref="AZ165:AZ166"/>
    <mergeCell ref="BA165:BA166"/>
    <mergeCell ref="AZ167:BA167"/>
    <mergeCell ref="AG220:AV220"/>
    <mergeCell ref="AH221:AH223"/>
    <mergeCell ref="AI221:AI223"/>
    <mergeCell ref="AJ221:AJ223"/>
    <mergeCell ref="AK221:AK223"/>
    <mergeCell ref="AL221:AL223"/>
    <mergeCell ref="AG229:AV229"/>
    <mergeCell ref="AO230:AO232"/>
    <mergeCell ref="AP230:AP232"/>
    <mergeCell ref="AQ230:AQ232"/>
    <mergeCell ref="AR230:AR232"/>
    <mergeCell ref="AS230:AS232"/>
    <mergeCell ref="AT230:AT232"/>
    <mergeCell ref="AU230:AU232"/>
    <mergeCell ref="AV230:AV232"/>
    <mergeCell ref="AG221:AG223"/>
    <mergeCell ref="AG230:AG232"/>
    <mergeCell ref="AH230:AH232"/>
    <mergeCell ref="AI230:AI232"/>
    <mergeCell ref="AJ230:AJ232"/>
    <mergeCell ref="AK230:AK232"/>
    <mergeCell ref="AL230:AL232"/>
    <mergeCell ref="BR230:BR232"/>
    <mergeCell ref="BS230:BS232"/>
    <mergeCell ref="BM239:BS239"/>
    <mergeCell ref="BJ230:BJ231"/>
    <mergeCell ref="BK230:BK231"/>
    <mergeCell ref="BM230:BM232"/>
    <mergeCell ref="BN230:BN232"/>
    <mergeCell ref="BO230:BO232"/>
    <mergeCell ref="BP230:BP232"/>
    <mergeCell ref="BQ230:BQ232"/>
    <mergeCell ref="BJ232:BK232"/>
    <mergeCell ref="BD232:BE232"/>
    <mergeCell ref="BF232:BG232"/>
    <mergeCell ref="BH232:BI232"/>
    <mergeCell ref="BC230:BC231"/>
    <mergeCell ref="BD230:BD231"/>
    <mergeCell ref="BE230:BE231"/>
    <mergeCell ref="BF230:BF231"/>
    <mergeCell ref="BG230:BG231"/>
    <mergeCell ref="BH230:BH231"/>
    <mergeCell ref="BI230:BI231"/>
    <mergeCell ref="AX232:AY232"/>
    <mergeCell ref="AZ232:BA232"/>
    <mergeCell ref="BB232:BC232"/>
    <mergeCell ref="AM230:AM232"/>
    <mergeCell ref="AN230:AN232"/>
    <mergeCell ref="AX230:AX231"/>
    <mergeCell ref="AY230:AY231"/>
    <mergeCell ref="AZ230:AZ231"/>
    <mergeCell ref="BA230:BA231"/>
    <mergeCell ref="BB230:BB231"/>
    <mergeCell ref="AM221:AM223"/>
    <mergeCell ref="AN221:AN223"/>
    <mergeCell ref="AO221:AO223"/>
    <mergeCell ref="AP221:AP223"/>
    <mergeCell ref="AQ221:AQ223"/>
    <mergeCell ref="AR221:AR223"/>
    <mergeCell ref="AS221:AS223"/>
    <mergeCell ref="AT221:AT223"/>
    <mergeCell ref="AU221:AU223"/>
    <mergeCell ref="AV221:AV223"/>
    <mergeCell ref="AX223:AY223"/>
    <mergeCell ref="AZ223:BA223"/>
    <mergeCell ref="Y222:Y223"/>
    <mergeCell ref="Z222:Z223"/>
    <mergeCell ref="AA222:AA223"/>
    <mergeCell ref="AC222:AC223"/>
    <mergeCell ref="AD222:AD223"/>
    <mergeCell ref="AE222:AE223"/>
    <mergeCell ref="B230:W231"/>
    <mergeCell ref="Y231:Y232"/>
    <mergeCell ref="Z231:Z232"/>
    <mergeCell ref="AA231:AA232"/>
    <mergeCell ref="AC231:AC232"/>
    <mergeCell ref="AD231:AD232"/>
    <mergeCell ref="AE231:AE232"/>
    <mergeCell ref="AG239:AV239"/>
    <mergeCell ref="AA241:AA242"/>
    <mergeCell ref="AC241:AC242"/>
    <mergeCell ref="D239:E239"/>
    <mergeCell ref="B240:W241"/>
    <mergeCell ref="AG240:AG242"/>
    <mergeCell ref="AH240:AH242"/>
    <mergeCell ref="AI240:AI242"/>
    <mergeCell ref="AJ240:AJ242"/>
    <mergeCell ref="AK240:AK242"/>
    <mergeCell ref="BH242:BI242"/>
    <mergeCell ref="BJ242:BK242"/>
    <mergeCell ref="BH240:BH241"/>
    <mergeCell ref="BI240:BI241"/>
    <mergeCell ref="BJ240:BJ241"/>
    <mergeCell ref="BK240:BK241"/>
    <mergeCell ref="BM240:BM242"/>
    <mergeCell ref="BN240:BN242"/>
    <mergeCell ref="BO240:BO242"/>
    <mergeCell ref="AL240:AL242"/>
    <mergeCell ref="AM240:AM242"/>
    <mergeCell ref="AN240:AN242"/>
    <mergeCell ref="AO240:AO242"/>
    <mergeCell ref="AP240:AP242"/>
    <mergeCell ref="AQ240:AQ242"/>
    <mergeCell ref="AR240:AR242"/>
    <mergeCell ref="BA240:BA241"/>
    <mergeCell ref="BB240:BB241"/>
    <mergeCell ref="BC240:BC241"/>
    <mergeCell ref="BD240:BD241"/>
    <mergeCell ref="BE240:BE241"/>
    <mergeCell ref="BF240:BF241"/>
    <mergeCell ref="BG240:BG241"/>
    <mergeCell ref="BP240:BP242"/>
    <mergeCell ref="BQ240:BQ242"/>
    <mergeCell ref="BR240:BR242"/>
    <mergeCell ref="BS240:BS242"/>
    <mergeCell ref="Y241:Y242"/>
    <mergeCell ref="Z241:Z242"/>
    <mergeCell ref="AD241:AD242"/>
    <mergeCell ref="AE241:AE242"/>
    <mergeCell ref="AX242:AY242"/>
    <mergeCell ref="AZ242:BA242"/>
    <mergeCell ref="BB242:BC242"/>
    <mergeCell ref="BD242:BE242"/>
    <mergeCell ref="BF242:BG242"/>
    <mergeCell ref="AS240:AS242"/>
    <mergeCell ref="AT240:AT242"/>
    <mergeCell ref="AU240:AU242"/>
    <mergeCell ref="AV240:AV242"/>
    <mergeCell ref="AX240:AX241"/>
    <mergeCell ref="AY240:AY241"/>
    <mergeCell ref="AZ240:AZ241"/>
    <mergeCell ref="AU67:AU69"/>
    <mergeCell ref="AV67:AV69"/>
    <mergeCell ref="AG116:AV116"/>
    <mergeCell ref="AP117:AP119"/>
    <mergeCell ref="AQ117:AQ119"/>
    <mergeCell ref="AR117:AR119"/>
    <mergeCell ref="AS117:AS119"/>
    <mergeCell ref="AU140:AU142"/>
    <mergeCell ref="AV140:AV142"/>
    <mergeCell ref="AX140:AX141"/>
    <mergeCell ref="AY140:AY141"/>
    <mergeCell ref="AZ140:AZ141"/>
    <mergeCell ref="BA140:BA141"/>
    <mergeCell ref="AX142:AY142"/>
    <mergeCell ref="AZ142:BA142"/>
    <mergeCell ref="AV117:AV119"/>
    <mergeCell ref="AG139:AV139"/>
    <mergeCell ref="AP140:AP142"/>
    <mergeCell ref="AQ140:AQ142"/>
    <mergeCell ref="AR140:AR142"/>
    <mergeCell ref="AS140:AS142"/>
    <mergeCell ref="AT140:AT142"/>
    <mergeCell ref="AG149:AV149"/>
    <mergeCell ref="AM56:AM58"/>
    <mergeCell ref="AN56:AN58"/>
    <mergeCell ref="AQ56:AQ58"/>
    <mergeCell ref="AR56:AR58"/>
    <mergeCell ref="AS56:AS58"/>
    <mergeCell ref="AT56:AT58"/>
    <mergeCell ref="AU56:AU58"/>
    <mergeCell ref="AV56:AV58"/>
    <mergeCell ref="AP12:AP14"/>
    <mergeCell ref="AQ12:AQ14"/>
    <mergeCell ref="AG55:AV55"/>
    <mergeCell ref="AG56:AG58"/>
    <mergeCell ref="AH56:AH58"/>
    <mergeCell ref="AI56:AI58"/>
    <mergeCell ref="AJ56:AJ58"/>
    <mergeCell ref="AG66:AV66"/>
    <mergeCell ref="AO56:AO58"/>
    <mergeCell ref="AP56:AP58"/>
    <mergeCell ref="AP67:AP69"/>
    <mergeCell ref="AQ67:AQ69"/>
    <mergeCell ref="AR67:AR69"/>
    <mergeCell ref="AS67:AS69"/>
    <mergeCell ref="AT67:AT69"/>
    <mergeCell ref="AT117:AT119"/>
    <mergeCell ref="AU117:AU119"/>
    <mergeCell ref="AL117:AL119"/>
    <mergeCell ref="AM117:AM119"/>
    <mergeCell ref="AN117:AN119"/>
    <mergeCell ref="AO117:AO119"/>
    <mergeCell ref="B117:W118"/>
    <mergeCell ref="Y118:Y119"/>
    <mergeCell ref="Z118:Z119"/>
    <mergeCell ref="AA118:AA119"/>
    <mergeCell ref="AC118:AC119"/>
    <mergeCell ref="AD118:AD119"/>
    <mergeCell ref="AE118:AE119"/>
    <mergeCell ref="AC12:AC14"/>
    <mergeCell ref="AD12:AD14"/>
    <mergeCell ref="AL12:AL14"/>
    <mergeCell ref="AM12:AM14"/>
    <mergeCell ref="AN12:AN14"/>
    <mergeCell ref="AO12:AO14"/>
    <mergeCell ref="AI67:AI69"/>
    <mergeCell ref="AJ67:AJ69"/>
    <mergeCell ref="AM67:AM69"/>
    <mergeCell ref="AN67:AN69"/>
    <mergeCell ref="AO67:AO69"/>
    <mergeCell ref="Y68:Y69"/>
    <mergeCell ref="Z68:Z69"/>
    <mergeCell ref="AA68:AA69"/>
    <mergeCell ref="Z12:Z14"/>
    <mergeCell ref="AA12:AA14"/>
    <mergeCell ref="B56:W57"/>
    <mergeCell ref="Y57:Y58"/>
    <mergeCell ref="Z57:Z58"/>
    <mergeCell ref="AA57:AA58"/>
    <mergeCell ref="B67:W68"/>
    <mergeCell ref="AM140:AM142"/>
    <mergeCell ref="AN140:AN142"/>
    <mergeCell ref="AO140:AO142"/>
    <mergeCell ref="F164:W164"/>
    <mergeCell ref="B165:W166"/>
    <mergeCell ref="Y166:Y167"/>
    <mergeCell ref="Z166:Z167"/>
    <mergeCell ref="AA166:AA167"/>
    <mergeCell ref="Y141:Y142"/>
    <mergeCell ref="Z141:Z142"/>
    <mergeCell ref="B150:W151"/>
    <mergeCell ref="Y151:Y152"/>
    <mergeCell ref="Z151:Z152"/>
    <mergeCell ref="AA151:AA152"/>
    <mergeCell ref="D162:W162"/>
    <mergeCell ref="AA141:AA142"/>
    <mergeCell ref="AC141:AC142"/>
    <mergeCell ref="B140:W141"/>
    <mergeCell ref="AG140:AG142"/>
    <mergeCell ref="AH140:AH142"/>
    <mergeCell ref="AI140:AI142"/>
    <mergeCell ref="AJ140:AJ142"/>
    <mergeCell ref="AK140:AK142"/>
    <mergeCell ref="AL140:AL142"/>
    <mergeCell ref="AC151:AC152"/>
    <mergeCell ref="AD151:AD152"/>
    <mergeCell ref="AD141:AD142"/>
    <mergeCell ref="AE141:AE142"/>
    <mergeCell ref="AG150:AG152"/>
    <mergeCell ref="AH150:AH152"/>
    <mergeCell ref="AI150:AI152"/>
    <mergeCell ref="AJ150:AJ152"/>
    <mergeCell ref="AK150:AK152"/>
    <mergeCell ref="AE151:AE152"/>
    <mergeCell ref="AY150:AY151"/>
    <mergeCell ref="AX152:AY152"/>
    <mergeCell ref="AS150:AS152"/>
    <mergeCell ref="AT150:AT152"/>
    <mergeCell ref="AU150:AU152"/>
    <mergeCell ref="AV150:AV152"/>
    <mergeCell ref="AX150:AX151"/>
    <mergeCell ref="AZ150:AZ151"/>
    <mergeCell ref="BA150:BA151"/>
    <mergeCell ref="AZ152:BA152"/>
    <mergeCell ref="AL150:AL152"/>
    <mergeCell ref="AM150:AM152"/>
    <mergeCell ref="AN150:AN152"/>
    <mergeCell ref="AO150:AO152"/>
    <mergeCell ref="AP150:AP152"/>
    <mergeCell ref="AQ150:AQ152"/>
    <mergeCell ref="AR150:AR152"/>
    <mergeCell ref="AL192:AL193"/>
    <mergeCell ref="AM192:AM193"/>
    <mergeCell ref="AG192:AG193"/>
    <mergeCell ref="AG207:AG209"/>
    <mergeCell ref="AH207:AH209"/>
    <mergeCell ref="AI207:AI209"/>
    <mergeCell ref="AJ207:AJ209"/>
    <mergeCell ref="AK207:AK209"/>
    <mergeCell ref="AL207:AL209"/>
    <mergeCell ref="Y208:Y209"/>
    <mergeCell ref="Z208:Z209"/>
    <mergeCell ref="AA208:AA209"/>
    <mergeCell ref="AC208:AC209"/>
    <mergeCell ref="AD208:AD209"/>
    <mergeCell ref="AE208:AE209"/>
    <mergeCell ref="D220:E220"/>
    <mergeCell ref="B221:W222"/>
    <mergeCell ref="AD192:AD193"/>
    <mergeCell ref="AE192:AE193"/>
    <mergeCell ref="AH192:AH193"/>
    <mergeCell ref="AI192:AI193"/>
    <mergeCell ref="AJ192:AJ193"/>
    <mergeCell ref="AK192:AK193"/>
    <mergeCell ref="B207:W208"/>
    <mergeCell ref="AX209:AY209"/>
    <mergeCell ref="AZ209:BA209"/>
    <mergeCell ref="AX221:AX222"/>
    <mergeCell ref="AY221:AY222"/>
    <mergeCell ref="AZ221:AZ222"/>
    <mergeCell ref="BA221:BA222"/>
    <mergeCell ref="AT207:AT209"/>
    <mergeCell ref="AU207:AU209"/>
    <mergeCell ref="AV207:AV209"/>
    <mergeCell ref="AX207:AX208"/>
    <mergeCell ref="AY207:AY208"/>
    <mergeCell ref="AZ207:AZ208"/>
    <mergeCell ref="BA207:BA208"/>
    <mergeCell ref="AM207:AM209"/>
    <mergeCell ref="AN207:AN209"/>
    <mergeCell ref="AO207:AO209"/>
    <mergeCell ref="AP207:AP209"/>
    <mergeCell ref="AQ207:AQ209"/>
    <mergeCell ref="AR207:AR209"/>
    <mergeCell ref="AS207:AS209"/>
  </mergeCells>
  <hyperlinks>
    <hyperlink r:id="rId1" ref="D9"/>
    <hyperlink r:id="rId2" ref="D15"/>
    <hyperlink r:id="rId3" ref="D16"/>
    <hyperlink r:id="rId4" ref="D17"/>
    <hyperlink r:id="rId5" ref="D18"/>
    <hyperlink r:id="rId6" ref="D19"/>
    <hyperlink r:id="rId7" ref="D20"/>
    <hyperlink r:id="rId8" ref="D21"/>
    <hyperlink r:id="rId9" ref="D22"/>
    <hyperlink r:id="rId10" ref="D23"/>
    <hyperlink r:id="rId11" ref="D24"/>
    <hyperlink r:id="rId12" ref="D25"/>
    <hyperlink r:id="rId13" ref="D26"/>
    <hyperlink r:id="rId14" ref="D27"/>
    <hyperlink r:id="rId15" ref="D28"/>
    <hyperlink r:id="rId16" ref="D29"/>
    <hyperlink r:id="rId17" ref="D30"/>
    <hyperlink r:id="rId18" ref="D31"/>
    <hyperlink r:id="rId19" ref="D32"/>
    <hyperlink r:id="rId20" ref="D33"/>
    <hyperlink r:id="rId21" ref="D34"/>
    <hyperlink r:id="rId22" ref="D35"/>
    <hyperlink r:id="rId23" ref="D36"/>
    <hyperlink r:id="rId24" ref="D37"/>
    <hyperlink r:id="rId25" ref="D38"/>
    <hyperlink r:id="rId26" ref="D39"/>
    <hyperlink r:id="rId27" ref="D40"/>
    <hyperlink r:id="rId28" ref="D41"/>
    <hyperlink r:id="rId29" ref="D42"/>
    <hyperlink r:id="rId30" ref="D43"/>
    <hyperlink r:id="rId31" ref="D44"/>
    <hyperlink r:id="rId32" ref="D45"/>
    <hyperlink r:id="rId33" ref="D46"/>
    <hyperlink r:id="rId34" ref="D47"/>
    <hyperlink r:id="rId35" ref="D48"/>
    <hyperlink r:id="rId36" ref="D49"/>
    <hyperlink r:id="rId37" ref="D50"/>
    <hyperlink r:id="rId38" ref="D51"/>
    <hyperlink r:id="rId39" ref="D52"/>
    <hyperlink r:id="rId40" ref="D59"/>
    <hyperlink r:id="rId41" ref="D60"/>
    <hyperlink r:id="rId42" ref="D61"/>
    <hyperlink r:id="rId43" ref="D62"/>
    <hyperlink r:id="rId44" ref="D63"/>
    <hyperlink r:id="rId45" ref="D66"/>
    <hyperlink r:id="rId46" ref="D70"/>
    <hyperlink r:id="rId47" ref="D71"/>
    <hyperlink r:id="rId48" ref="D72"/>
    <hyperlink r:id="rId49" ref="D73"/>
    <hyperlink r:id="rId50" ref="D74"/>
    <hyperlink r:id="rId51" ref="D75"/>
    <hyperlink r:id="rId52" ref="D76"/>
    <hyperlink r:id="rId53" ref="D77"/>
    <hyperlink r:id="rId54" ref="D78"/>
    <hyperlink r:id="rId55" ref="D79"/>
    <hyperlink r:id="rId56" ref="D80"/>
    <hyperlink r:id="rId57" ref="D81"/>
    <hyperlink r:id="rId58" ref="D82"/>
    <hyperlink r:id="rId59" ref="D83"/>
    <hyperlink r:id="rId60" ref="D84"/>
    <hyperlink r:id="rId61" ref="D85"/>
    <hyperlink r:id="rId62" ref="D86"/>
    <hyperlink r:id="rId63" ref="D87"/>
    <hyperlink r:id="rId64" ref="D88"/>
    <hyperlink r:id="rId65" ref="D89"/>
    <hyperlink r:id="rId66" ref="D90"/>
    <hyperlink r:id="rId67" ref="D91"/>
    <hyperlink r:id="rId68" ref="D92"/>
    <hyperlink r:id="rId69" ref="D93"/>
    <hyperlink r:id="rId70" ref="D94"/>
    <hyperlink r:id="rId71" ref="D95"/>
    <hyperlink r:id="rId72" ref="D96"/>
    <hyperlink r:id="rId73" ref="D97"/>
    <hyperlink r:id="rId74" ref="D98"/>
    <hyperlink r:id="rId75" ref="D99"/>
    <hyperlink r:id="rId76" ref="D100"/>
    <hyperlink r:id="rId77" ref="D101"/>
    <hyperlink r:id="rId78" ref="D102"/>
    <hyperlink r:id="rId79" ref="D103"/>
    <hyperlink r:id="rId80" ref="D104"/>
    <hyperlink r:id="rId81" ref="D105"/>
    <hyperlink r:id="rId82" ref="D106"/>
    <hyperlink r:id="rId83" ref="D107"/>
    <hyperlink r:id="rId84" ref="D108"/>
    <hyperlink r:id="rId85" ref="D109"/>
    <hyperlink r:id="rId86" ref="D110"/>
    <hyperlink r:id="rId87" ref="D111"/>
    <hyperlink r:id="rId88" ref="D112"/>
    <hyperlink r:id="rId89" ref="D113"/>
    <hyperlink r:id="rId90" ref="D116"/>
    <hyperlink r:id="rId91" ref="D120"/>
    <hyperlink r:id="rId92" ref="D121"/>
    <hyperlink r:id="rId93" ref="D122"/>
    <hyperlink r:id="rId94" ref="D123"/>
    <hyperlink r:id="rId95" ref="D124"/>
    <hyperlink r:id="rId96" ref="D125"/>
    <hyperlink r:id="rId97" ref="D126"/>
    <hyperlink r:id="rId98" ref="D127"/>
    <hyperlink r:id="rId99" ref="D128"/>
    <hyperlink r:id="rId100" ref="D129"/>
    <hyperlink r:id="rId101" ref="D130"/>
    <hyperlink r:id="rId102" ref="D131"/>
    <hyperlink r:id="rId103" ref="D132"/>
    <hyperlink r:id="rId104" ref="D133"/>
    <hyperlink r:id="rId105" ref="D134"/>
    <hyperlink r:id="rId106" ref="D135"/>
    <hyperlink r:id="rId107" ref="D136"/>
    <hyperlink r:id="rId108" ref="D139"/>
    <hyperlink r:id="rId109" ref="D143"/>
    <hyperlink r:id="rId110" ref="D144"/>
    <hyperlink r:id="rId111" ref="D145"/>
    <hyperlink r:id="rId112" ref="D146"/>
    <hyperlink r:id="rId113" ref="D149"/>
    <hyperlink r:id="rId114" ref="D153"/>
    <hyperlink r:id="rId115" ref="D154"/>
    <hyperlink r:id="rId116" ref="D155"/>
    <hyperlink r:id="rId117" ref="D156"/>
    <hyperlink r:id="rId118" ref="D157"/>
    <hyperlink r:id="rId119" ref="D158"/>
    <hyperlink r:id="rId120" ref="D159"/>
    <hyperlink r:id="rId121" ref="D164"/>
    <hyperlink r:id="rId122" ref="D168"/>
    <hyperlink r:id="rId123" ref="D169"/>
    <hyperlink r:id="rId124" ref="D170"/>
    <hyperlink r:id="rId125" ref="D171"/>
    <hyperlink r:id="rId126" ref="D172"/>
    <hyperlink r:id="rId127" ref="D173"/>
    <hyperlink r:id="rId128" ref="D174"/>
    <hyperlink r:id="rId129" ref="D175"/>
    <hyperlink r:id="rId130" ref="D176"/>
    <hyperlink r:id="rId131" ref="D177"/>
    <hyperlink r:id="rId132" ref="D178"/>
    <hyperlink r:id="rId133" ref="D179"/>
    <hyperlink r:id="rId134" ref="D180"/>
    <hyperlink r:id="rId135" ref="D181"/>
    <hyperlink r:id="rId136" ref="D182"/>
    <hyperlink r:id="rId137" ref="D183"/>
    <hyperlink r:id="rId138" ref="D184"/>
    <hyperlink r:id="rId139" ref="D185"/>
    <hyperlink r:id="rId140" ref="D186"/>
    <hyperlink r:id="rId141" ref="D187"/>
    <hyperlink r:id="rId142" ref="D188"/>
    <hyperlink r:id="rId143" ref="D191"/>
    <hyperlink r:id="rId144" ref="D194"/>
    <hyperlink r:id="rId145" ref="D195"/>
    <hyperlink r:id="rId146" ref="D196"/>
    <hyperlink r:id="rId147" ref="D197"/>
    <hyperlink r:id="rId148" ref="D198"/>
    <hyperlink r:id="rId149" ref="D199"/>
    <hyperlink r:id="rId150" ref="D200"/>
    <hyperlink r:id="rId151" ref="D201"/>
    <hyperlink r:id="rId152" ref="D202"/>
    <hyperlink r:id="rId153" ref="D203"/>
    <hyperlink r:id="rId154" ref="D204"/>
    <hyperlink r:id="rId155" ref="D210"/>
    <hyperlink r:id="rId156" ref="D211"/>
    <hyperlink r:id="rId157" ref="D212"/>
    <hyperlink r:id="rId158" ref="D213"/>
    <hyperlink r:id="rId159" ref="D214"/>
    <hyperlink r:id="rId160" ref="D215"/>
    <hyperlink r:id="rId161" ref="D216"/>
    <hyperlink r:id="rId162" ref="D217"/>
    <hyperlink r:id="rId163" ref="D224"/>
    <hyperlink r:id="rId164" ref="D225"/>
    <hyperlink r:id="rId165" ref="D226"/>
    <hyperlink r:id="rId166" ref="D233"/>
    <hyperlink r:id="rId167" ref="D234"/>
    <hyperlink r:id="rId168" ref="D235"/>
    <hyperlink r:id="rId169" ref="D236"/>
    <hyperlink r:id="rId170" ref="D243"/>
    <hyperlink r:id="rId171" ref="D244"/>
    <hyperlink r:id="rId172" ref="D245"/>
    <hyperlink r:id="rId173" ref="D246"/>
    <hyperlink r:id="rId174" ref="D247"/>
    <hyperlink r:id="rId175" ref="D248"/>
    <hyperlink r:id="rId176" ref="D249"/>
  </hyperlinks>
  <printOptions/>
  <pageMargins bottom="0.748611" footer="0.0" header="0.0" left="0.708333" right="0.708333" top="0.629861"/>
  <pageSetup orientation="landscape"/>
  <headerFooter>
    <oddFooter>&amp;C000000000000000000000000000000000000&amp;P</oddFooter>
  </headerFooter>
  <drawing r:id="rId17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9.38"/>
    <col customWidth="1" min="2" max="2" width="42.25"/>
    <col customWidth="1" min="3" max="3" width="39.88"/>
    <col customWidth="1" min="4" max="4" width="30.0"/>
    <col customWidth="1" min="5" max="5" width="17.5"/>
    <col customWidth="1" min="6" max="6" width="16.75"/>
    <col customWidth="1" min="7" max="8" width="17.38"/>
    <col customWidth="1" min="9" max="14" width="16.5"/>
    <col customWidth="1" min="15" max="15" width="24.88"/>
    <col customWidth="1" min="16" max="16" width="34.0"/>
    <col customWidth="1" min="17" max="17" width="24.88"/>
    <col customWidth="1" min="18" max="18" width="26.38"/>
    <col customWidth="1" min="19" max="27" width="14.5"/>
  </cols>
  <sheetData>
    <row r="1" ht="18.0" customHeight="1">
      <c r="A1" s="571" t="s">
        <v>605</v>
      </c>
      <c r="B1" s="572"/>
      <c r="C1" s="573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5"/>
      <c r="S1" s="576"/>
      <c r="T1" s="7"/>
      <c r="U1" s="7"/>
      <c r="V1" s="7"/>
      <c r="W1" s="7"/>
      <c r="X1" s="7"/>
      <c r="Y1" s="7"/>
      <c r="Z1" s="7"/>
      <c r="AA1" s="8"/>
    </row>
    <row r="2" ht="54.0" customHeight="1">
      <c r="A2" s="577"/>
      <c r="B2" s="578"/>
      <c r="C2" s="57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580"/>
      <c r="S2" s="581"/>
      <c r="T2" s="10"/>
      <c r="U2" s="10"/>
      <c r="V2" s="10"/>
      <c r="W2" s="10"/>
      <c r="X2" s="10"/>
      <c r="Y2" s="10"/>
      <c r="Z2" s="10"/>
      <c r="AA2" s="12"/>
    </row>
    <row r="3" ht="51.0" customHeight="1">
      <c r="A3" s="577"/>
      <c r="B3" s="578"/>
      <c r="C3" s="57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580"/>
      <c r="S3" s="581"/>
      <c r="T3" s="10"/>
      <c r="U3" s="10"/>
      <c r="V3" s="10"/>
      <c r="W3" s="10"/>
      <c r="X3" s="10"/>
      <c r="Y3" s="10"/>
      <c r="Z3" s="10"/>
      <c r="AA3" s="12"/>
    </row>
    <row r="4" ht="56.25" customHeight="1">
      <c r="A4" s="577"/>
      <c r="B4" s="578"/>
      <c r="C4" s="57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580"/>
      <c r="S4" s="581"/>
      <c r="T4" s="10"/>
      <c r="U4" s="10"/>
      <c r="V4" s="10"/>
      <c r="W4" s="10"/>
      <c r="X4" s="10"/>
      <c r="Y4" s="10"/>
      <c r="Z4" s="10"/>
      <c r="AA4" s="12"/>
    </row>
    <row r="5" ht="77.25" customHeight="1">
      <c r="A5" s="582"/>
      <c r="B5" s="583"/>
      <c r="C5" s="584"/>
      <c r="D5" s="28"/>
      <c r="E5" s="28"/>
      <c r="F5" s="28"/>
      <c r="G5" s="28"/>
      <c r="H5" s="28"/>
      <c r="I5" s="28"/>
      <c r="J5" s="28"/>
      <c r="K5" s="28"/>
      <c r="L5" s="28"/>
      <c r="M5" s="28"/>
      <c r="N5" s="585"/>
      <c r="O5" s="28"/>
      <c r="P5" s="10"/>
      <c r="Q5" s="10"/>
      <c r="R5" s="580"/>
      <c r="S5" s="581"/>
      <c r="T5" s="10"/>
      <c r="U5" s="10"/>
      <c r="V5" s="10"/>
      <c r="W5" s="10"/>
      <c r="X5" s="10"/>
      <c r="Y5" s="10"/>
      <c r="Z5" s="10"/>
      <c r="AA5" s="12"/>
    </row>
    <row r="6" ht="62.25" customHeight="1">
      <c r="A6" s="586"/>
      <c r="B6" s="28"/>
      <c r="C6" s="208" t="s">
        <v>606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8"/>
      <c r="Q6" s="28"/>
      <c r="R6" s="587"/>
      <c r="S6" s="581"/>
      <c r="T6" s="10"/>
      <c r="U6" s="10"/>
      <c r="V6" s="10"/>
      <c r="W6" s="10"/>
      <c r="X6" s="10"/>
      <c r="Y6" s="10"/>
      <c r="Z6" s="10"/>
      <c r="AA6" s="12"/>
    </row>
    <row r="7" ht="12.75" customHeight="1">
      <c r="A7" s="58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589"/>
      <c r="S7" s="33"/>
      <c r="T7" s="10"/>
      <c r="U7" s="10"/>
      <c r="V7" s="10"/>
      <c r="W7" s="10"/>
      <c r="X7" s="10"/>
      <c r="Y7" s="10"/>
      <c r="Z7" s="10"/>
      <c r="AA7" s="12"/>
    </row>
    <row r="8" ht="46.5" customHeight="1">
      <c r="A8" s="590"/>
      <c r="B8" s="591"/>
      <c r="C8" s="592"/>
      <c r="D8" s="592"/>
      <c r="E8" s="592"/>
      <c r="F8" s="592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593"/>
      <c r="S8" s="33"/>
      <c r="T8" s="10"/>
      <c r="U8" s="10"/>
      <c r="V8" s="10"/>
      <c r="W8" s="10"/>
      <c r="X8" s="10"/>
      <c r="Y8" s="10"/>
      <c r="Z8" s="10"/>
      <c r="AA8" s="12"/>
    </row>
    <row r="9" ht="13.5" customHeight="1">
      <c r="A9" s="588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589"/>
      <c r="S9" s="33"/>
      <c r="T9" s="10"/>
      <c r="U9" s="10"/>
      <c r="V9" s="10"/>
      <c r="W9" s="10"/>
      <c r="X9" s="10"/>
      <c r="Y9" s="10"/>
      <c r="Z9" s="10"/>
      <c r="AA9" s="12"/>
    </row>
    <row r="10" ht="43.5" customHeight="1">
      <c r="A10" s="594" t="s">
        <v>60</v>
      </c>
      <c r="B10" s="63"/>
      <c r="C10" s="63"/>
      <c r="D10" s="41"/>
      <c r="E10" s="205" t="s">
        <v>61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595"/>
      <c r="S10" s="581"/>
      <c r="T10" s="10"/>
      <c r="U10" s="10"/>
      <c r="V10" s="10"/>
      <c r="W10" s="10"/>
      <c r="X10" s="10"/>
      <c r="Y10" s="10"/>
      <c r="Z10" s="10"/>
      <c r="AA10" s="12"/>
    </row>
    <row r="11" ht="20.25" customHeight="1">
      <c r="A11" s="46"/>
      <c r="D11" s="47"/>
      <c r="E11" s="76" t="s">
        <v>89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596"/>
      <c r="S11" s="581"/>
      <c r="T11" s="10"/>
      <c r="U11" s="10"/>
      <c r="V11" s="10"/>
      <c r="W11" s="10"/>
      <c r="X11" s="10"/>
      <c r="Y11" s="10"/>
      <c r="Z11" s="10"/>
      <c r="AA11" s="12"/>
    </row>
    <row r="12" ht="15.0" customHeight="1">
      <c r="A12" s="49"/>
      <c r="B12" s="66"/>
      <c r="C12" s="66"/>
      <c r="D12" s="50"/>
      <c r="E12" s="4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597"/>
      <c r="S12" s="581"/>
      <c r="T12" s="10"/>
      <c r="U12" s="10"/>
      <c r="V12" s="10"/>
      <c r="W12" s="10"/>
      <c r="X12" s="10"/>
      <c r="Y12" s="10"/>
      <c r="Z12" s="10"/>
      <c r="AA12" s="12"/>
    </row>
    <row r="13" ht="79.5" customHeight="1">
      <c r="A13" s="465" t="s">
        <v>607</v>
      </c>
      <c r="B13" s="598" t="s">
        <v>608</v>
      </c>
      <c r="C13" s="599" t="s">
        <v>609</v>
      </c>
      <c r="D13" s="600" t="s">
        <v>610</v>
      </c>
      <c r="E13" s="601" t="s">
        <v>611</v>
      </c>
      <c r="F13" s="602" t="s">
        <v>612</v>
      </c>
      <c r="G13" s="603" t="s">
        <v>613</v>
      </c>
      <c r="H13" s="604" t="s">
        <v>614</v>
      </c>
      <c r="I13" s="605" t="s">
        <v>615</v>
      </c>
      <c r="J13" s="606" t="s">
        <v>616</v>
      </c>
      <c r="K13" s="607" t="s">
        <v>617</v>
      </c>
      <c r="L13" s="608" t="s">
        <v>618</v>
      </c>
      <c r="M13" s="609" t="s">
        <v>619</v>
      </c>
      <c r="N13" s="610" t="s">
        <v>620</v>
      </c>
      <c r="O13" s="390" t="s">
        <v>621</v>
      </c>
      <c r="P13" s="390" t="s">
        <v>622</v>
      </c>
      <c r="Q13" s="390" t="s">
        <v>623</v>
      </c>
      <c r="R13" s="390" t="s">
        <v>624</v>
      </c>
      <c r="S13" s="33"/>
      <c r="T13" s="10"/>
      <c r="U13" s="10"/>
      <c r="V13" s="10"/>
      <c r="W13" s="10"/>
      <c r="X13" s="10"/>
      <c r="Y13" s="10"/>
      <c r="Z13" s="10"/>
      <c r="AA13" s="12"/>
    </row>
    <row r="14" ht="82.5" customHeight="1">
      <c r="A14" s="611" t="s">
        <v>625</v>
      </c>
      <c r="B14" s="64" t="s">
        <v>242</v>
      </c>
      <c r="C14" s="64"/>
      <c r="D14" s="612">
        <v>515.0</v>
      </c>
      <c r="E14" s="613"/>
      <c r="F14" s="614"/>
      <c r="G14" s="615"/>
      <c r="H14" s="616"/>
      <c r="I14" s="617"/>
      <c r="J14" s="618"/>
      <c r="K14" s="619"/>
      <c r="L14" s="620"/>
      <c r="M14" s="621"/>
      <c r="N14" s="622"/>
      <c r="O14" s="623">
        <f t="shared" ref="O14:O25" si="1">SUM(E14:N14)</f>
        <v>0</v>
      </c>
      <c r="P14" s="623">
        <f t="shared" ref="P14:P15" si="2">3*O14</f>
        <v>0</v>
      </c>
      <c r="Q14" s="623">
        <f>3.3*O14</f>
        <v>0</v>
      </c>
      <c r="R14" s="624">
        <f t="shared" ref="R14:R25" si="3">D14*O14</f>
        <v>0</v>
      </c>
      <c r="S14" s="33"/>
      <c r="T14" s="10"/>
      <c r="U14" s="10"/>
      <c r="V14" s="10"/>
      <c r="W14" s="10"/>
      <c r="X14" s="10"/>
      <c r="Y14" s="10"/>
      <c r="Z14" s="10"/>
      <c r="AA14" s="12"/>
    </row>
    <row r="15" ht="82.5" customHeight="1">
      <c r="A15" s="625" t="s">
        <v>626</v>
      </c>
      <c r="B15" s="64" t="s">
        <v>242</v>
      </c>
      <c r="C15" s="64"/>
      <c r="D15" s="624">
        <v>595.0</v>
      </c>
      <c r="E15" s="613"/>
      <c r="F15" s="626"/>
      <c r="G15" s="615"/>
      <c r="H15" s="616"/>
      <c r="I15" s="617"/>
      <c r="J15" s="618"/>
      <c r="K15" s="619"/>
      <c r="L15" s="620"/>
      <c r="M15" s="627"/>
      <c r="N15" s="622"/>
      <c r="O15" s="623">
        <f t="shared" si="1"/>
        <v>0</v>
      </c>
      <c r="P15" s="623">
        <f t="shared" si="2"/>
        <v>0</v>
      </c>
      <c r="Q15" s="623">
        <f>4.1*O15</f>
        <v>0</v>
      </c>
      <c r="R15" s="624">
        <f t="shared" si="3"/>
        <v>0</v>
      </c>
      <c r="S15" s="33"/>
      <c r="T15" s="10"/>
      <c r="U15" s="10"/>
      <c r="V15" s="10"/>
      <c r="W15" s="10"/>
      <c r="X15" s="10"/>
      <c r="Y15" s="10"/>
      <c r="Z15" s="10"/>
      <c r="AA15" s="12"/>
    </row>
    <row r="16" ht="82.5" customHeight="1">
      <c r="A16" s="625" t="s">
        <v>627</v>
      </c>
      <c r="B16" s="623">
        <v>2.0</v>
      </c>
      <c r="C16" s="64"/>
      <c r="D16" s="624">
        <v>525.0</v>
      </c>
      <c r="E16" s="613"/>
      <c r="F16" s="626"/>
      <c r="G16" s="615"/>
      <c r="H16" s="616"/>
      <c r="I16" s="617"/>
      <c r="J16" s="618"/>
      <c r="K16" s="619"/>
      <c r="L16" s="620"/>
      <c r="M16" s="627"/>
      <c r="N16" s="622"/>
      <c r="O16" s="623">
        <f t="shared" si="1"/>
        <v>0</v>
      </c>
      <c r="P16" s="623">
        <f>2*O16</f>
        <v>0</v>
      </c>
      <c r="Q16" s="623">
        <f>3*O16</f>
        <v>0</v>
      </c>
      <c r="R16" s="624">
        <f t="shared" si="3"/>
        <v>0</v>
      </c>
      <c r="S16" s="33"/>
      <c r="T16" s="10"/>
      <c r="U16" s="10"/>
      <c r="V16" s="10"/>
      <c r="W16" s="10"/>
      <c r="X16" s="10"/>
      <c r="Y16" s="10"/>
      <c r="Z16" s="10"/>
      <c r="AA16" s="12"/>
    </row>
    <row r="17" ht="82.5" customHeight="1">
      <c r="A17" s="611" t="s">
        <v>628</v>
      </c>
      <c r="B17" s="64" t="s">
        <v>242</v>
      </c>
      <c r="C17" s="64"/>
      <c r="D17" s="612">
        <v>515.0</v>
      </c>
      <c r="E17" s="613"/>
      <c r="F17" s="614"/>
      <c r="G17" s="615"/>
      <c r="H17" s="616"/>
      <c r="I17" s="617"/>
      <c r="J17" s="618"/>
      <c r="K17" s="619"/>
      <c r="L17" s="620"/>
      <c r="M17" s="621"/>
      <c r="N17" s="622"/>
      <c r="O17" s="623">
        <f t="shared" si="1"/>
        <v>0</v>
      </c>
      <c r="P17" s="623">
        <f t="shared" ref="P17:P18" si="4">3*O17</f>
        <v>0</v>
      </c>
      <c r="Q17" s="623">
        <f>3.3*O17</f>
        <v>0</v>
      </c>
      <c r="R17" s="624">
        <f t="shared" si="3"/>
        <v>0</v>
      </c>
      <c r="S17" s="33"/>
      <c r="T17" s="10"/>
      <c r="U17" s="10"/>
      <c r="V17" s="10"/>
      <c r="W17" s="10"/>
      <c r="X17" s="10"/>
      <c r="Y17" s="10"/>
      <c r="Z17" s="10"/>
      <c r="AA17" s="12"/>
    </row>
    <row r="18" ht="82.5" customHeight="1">
      <c r="A18" s="625" t="s">
        <v>629</v>
      </c>
      <c r="B18" s="64" t="s">
        <v>242</v>
      </c>
      <c r="C18" s="64"/>
      <c r="D18" s="624">
        <v>595.0</v>
      </c>
      <c r="E18" s="613"/>
      <c r="F18" s="626"/>
      <c r="G18" s="615"/>
      <c r="H18" s="616"/>
      <c r="I18" s="617"/>
      <c r="J18" s="618"/>
      <c r="K18" s="619"/>
      <c r="L18" s="620"/>
      <c r="M18" s="627"/>
      <c r="N18" s="622"/>
      <c r="O18" s="623">
        <f t="shared" si="1"/>
        <v>0</v>
      </c>
      <c r="P18" s="623">
        <f t="shared" si="4"/>
        <v>0</v>
      </c>
      <c r="Q18" s="623">
        <f>3.7*O18</f>
        <v>0</v>
      </c>
      <c r="R18" s="624">
        <f t="shared" si="3"/>
        <v>0</v>
      </c>
      <c r="S18" s="33"/>
      <c r="T18" s="10"/>
      <c r="U18" s="10"/>
      <c r="V18" s="10"/>
      <c r="W18" s="10"/>
      <c r="X18" s="10"/>
      <c r="Y18" s="10"/>
      <c r="Z18" s="10"/>
      <c r="AA18" s="12"/>
    </row>
    <row r="19" ht="82.5" customHeight="1">
      <c r="A19" s="625" t="s">
        <v>630</v>
      </c>
      <c r="B19" s="623">
        <v>2.0</v>
      </c>
      <c r="C19" s="64"/>
      <c r="D19" s="624">
        <v>525.0</v>
      </c>
      <c r="E19" s="613"/>
      <c r="F19" s="626"/>
      <c r="G19" s="615"/>
      <c r="H19" s="616"/>
      <c r="I19" s="617"/>
      <c r="J19" s="618"/>
      <c r="K19" s="619"/>
      <c r="L19" s="620"/>
      <c r="M19" s="627"/>
      <c r="N19" s="622"/>
      <c r="O19" s="623">
        <f t="shared" si="1"/>
        <v>0</v>
      </c>
      <c r="P19" s="623">
        <f>2*O19</f>
        <v>0</v>
      </c>
      <c r="Q19" s="623">
        <f>3*O19</f>
        <v>0</v>
      </c>
      <c r="R19" s="624">
        <f t="shared" si="3"/>
        <v>0</v>
      </c>
      <c r="S19" s="33"/>
      <c r="T19" s="10"/>
      <c r="U19" s="10"/>
      <c r="V19" s="10"/>
      <c r="W19" s="10"/>
      <c r="X19" s="10"/>
      <c r="Y19" s="10"/>
      <c r="Z19" s="10"/>
      <c r="AA19" s="12"/>
    </row>
    <row r="20" ht="82.5" customHeight="1">
      <c r="A20" s="611" t="s">
        <v>631</v>
      </c>
      <c r="B20" s="64" t="s">
        <v>242</v>
      </c>
      <c r="C20" s="64"/>
      <c r="D20" s="612">
        <v>515.0</v>
      </c>
      <c r="E20" s="613"/>
      <c r="F20" s="614"/>
      <c r="G20" s="615"/>
      <c r="H20" s="616"/>
      <c r="I20" s="617"/>
      <c r="J20" s="618"/>
      <c r="K20" s="619"/>
      <c r="L20" s="620"/>
      <c r="M20" s="621"/>
      <c r="N20" s="622"/>
      <c r="O20" s="623">
        <f t="shared" si="1"/>
        <v>0</v>
      </c>
      <c r="P20" s="623">
        <f t="shared" ref="P20:P21" si="5">3*O20</f>
        <v>0</v>
      </c>
      <c r="Q20" s="623">
        <f>3.3*O20</f>
        <v>0</v>
      </c>
      <c r="R20" s="624">
        <f t="shared" si="3"/>
        <v>0</v>
      </c>
      <c r="S20" s="33"/>
      <c r="T20" s="10"/>
      <c r="U20" s="10"/>
      <c r="V20" s="10"/>
      <c r="W20" s="10"/>
      <c r="X20" s="10"/>
      <c r="Y20" s="10"/>
      <c r="Z20" s="10"/>
      <c r="AA20" s="12"/>
    </row>
    <row r="21" ht="82.5" customHeight="1">
      <c r="A21" s="625" t="s">
        <v>632</v>
      </c>
      <c r="B21" s="623">
        <v>3.0</v>
      </c>
      <c r="C21" s="64"/>
      <c r="D21" s="624">
        <v>595.0</v>
      </c>
      <c r="E21" s="613"/>
      <c r="F21" s="626"/>
      <c r="G21" s="615"/>
      <c r="H21" s="616"/>
      <c r="I21" s="617"/>
      <c r="J21" s="618"/>
      <c r="K21" s="619"/>
      <c r="L21" s="620"/>
      <c r="M21" s="627"/>
      <c r="N21" s="622"/>
      <c r="O21" s="623">
        <f t="shared" si="1"/>
        <v>0</v>
      </c>
      <c r="P21" s="623">
        <f t="shared" si="5"/>
        <v>0</v>
      </c>
      <c r="Q21" s="623">
        <f>3.4*O21</f>
        <v>0</v>
      </c>
      <c r="R21" s="624">
        <f t="shared" si="3"/>
        <v>0</v>
      </c>
      <c r="S21" s="33"/>
      <c r="T21" s="10"/>
      <c r="U21" s="10"/>
      <c r="V21" s="10"/>
      <c r="W21" s="10"/>
      <c r="X21" s="10"/>
      <c r="Y21" s="10"/>
      <c r="Z21" s="10"/>
      <c r="AA21" s="12"/>
    </row>
    <row r="22" ht="82.5" customHeight="1">
      <c r="A22" s="625" t="s">
        <v>633</v>
      </c>
      <c r="B22" s="623">
        <v>2.0</v>
      </c>
      <c r="C22" s="64"/>
      <c r="D22" s="624">
        <v>525.0</v>
      </c>
      <c r="E22" s="613"/>
      <c r="F22" s="626"/>
      <c r="G22" s="615"/>
      <c r="H22" s="616"/>
      <c r="I22" s="617"/>
      <c r="J22" s="618"/>
      <c r="K22" s="619"/>
      <c r="L22" s="620"/>
      <c r="M22" s="627"/>
      <c r="N22" s="622"/>
      <c r="O22" s="623">
        <f t="shared" si="1"/>
        <v>0</v>
      </c>
      <c r="P22" s="623">
        <f>2*O22</f>
        <v>0</v>
      </c>
      <c r="Q22" s="623">
        <f t="shared" ref="Q22:Q23" si="6">3*O22</f>
        <v>0</v>
      </c>
      <c r="R22" s="624">
        <f t="shared" si="3"/>
        <v>0</v>
      </c>
      <c r="S22" s="33"/>
      <c r="T22" s="10"/>
      <c r="U22" s="10"/>
      <c r="V22" s="10"/>
      <c r="W22" s="10"/>
      <c r="X22" s="10"/>
      <c r="Y22" s="10"/>
      <c r="Z22" s="10"/>
      <c r="AA22" s="12"/>
    </row>
    <row r="23" ht="82.5" customHeight="1">
      <c r="A23" s="611" t="s">
        <v>634</v>
      </c>
      <c r="B23" s="64" t="s">
        <v>242</v>
      </c>
      <c r="C23" s="628" t="s">
        <v>293</v>
      </c>
      <c r="D23" s="612">
        <v>515.0</v>
      </c>
      <c r="E23" s="613"/>
      <c r="F23" s="614"/>
      <c r="G23" s="615"/>
      <c r="H23" s="616"/>
      <c r="I23" s="617"/>
      <c r="J23" s="618"/>
      <c r="K23" s="619"/>
      <c r="L23" s="620"/>
      <c r="M23" s="621"/>
      <c r="N23" s="622"/>
      <c r="O23" s="623">
        <f t="shared" si="1"/>
        <v>0</v>
      </c>
      <c r="P23" s="623">
        <f t="shared" ref="P23:P24" si="7">3*O23</f>
        <v>0</v>
      </c>
      <c r="Q23" s="623">
        <f t="shared" si="6"/>
        <v>0</v>
      </c>
      <c r="R23" s="624">
        <f t="shared" si="3"/>
        <v>0</v>
      </c>
      <c r="S23" s="33"/>
      <c r="T23" s="10"/>
      <c r="U23" s="10"/>
      <c r="V23" s="10"/>
      <c r="W23" s="10"/>
      <c r="X23" s="10"/>
      <c r="Y23" s="10"/>
      <c r="Z23" s="10"/>
      <c r="AA23" s="12"/>
    </row>
    <row r="24" ht="82.5" customHeight="1">
      <c r="A24" s="625" t="s">
        <v>635</v>
      </c>
      <c r="B24" s="623">
        <v>3.0</v>
      </c>
      <c r="C24" s="628" t="s">
        <v>293</v>
      </c>
      <c r="D24" s="624">
        <v>595.0</v>
      </c>
      <c r="E24" s="613"/>
      <c r="F24" s="626"/>
      <c r="G24" s="615"/>
      <c r="H24" s="616"/>
      <c r="I24" s="617"/>
      <c r="J24" s="618"/>
      <c r="K24" s="619"/>
      <c r="L24" s="620"/>
      <c r="M24" s="627"/>
      <c r="N24" s="622"/>
      <c r="O24" s="623">
        <f t="shared" si="1"/>
        <v>0</v>
      </c>
      <c r="P24" s="623">
        <f t="shared" si="7"/>
        <v>0</v>
      </c>
      <c r="Q24" s="623">
        <f>3.5*O24</f>
        <v>0</v>
      </c>
      <c r="R24" s="624">
        <f t="shared" si="3"/>
        <v>0</v>
      </c>
      <c r="S24" s="33"/>
      <c r="T24" s="10"/>
      <c r="U24" s="10"/>
      <c r="V24" s="10"/>
      <c r="W24" s="10"/>
      <c r="X24" s="10"/>
      <c r="Y24" s="10"/>
      <c r="Z24" s="10"/>
      <c r="AA24" s="12"/>
    </row>
    <row r="25" ht="82.5" customHeight="1">
      <c r="A25" s="625" t="s">
        <v>636</v>
      </c>
      <c r="B25" s="623">
        <v>2.0</v>
      </c>
      <c r="C25" s="628" t="s">
        <v>293</v>
      </c>
      <c r="D25" s="624">
        <v>525.0</v>
      </c>
      <c r="E25" s="613"/>
      <c r="F25" s="626"/>
      <c r="G25" s="615"/>
      <c r="H25" s="616"/>
      <c r="I25" s="617"/>
      <c r="J25" s="618"/>
      <c r="K25" s="619"/>
      <c r="L25" s="620"/>
      <c r="M25" s="627"/>
      <c r="N25" s="622"/>
      <c r="O25" s="623">
        <f t="shared" si="1"/>
        <v>0</v>
      </c>
      <c r="P25" s="623">
        <f>2*O25</f>
        <v>0</v>
      </c>
      <c r="Q25" s="623">
        <f>3*O25</f>
        <v>0</v>
      </c>
      <c r="R25" s="624">
        <f t="shared" si="3"/>
        <v>0</v>
      </c>
      <c r="S25" s="33"/>
      <c r="T25" s="10"/>
      <c r="U25" s="10"/>
      <c r="V25" s="10"/>
      <c r="W25" s="10"/>
      <c r="X25" s="10"/>
      <c r="Y25" s="10"/>
      <c r="Z25" s="10"/>
      <c r="AA25" s="12"/>
    </row>
    <row r="26" ht="15.75" customHeight="1">
      <c r="A26" s="182"/>
      <c r="B26" s="182"/>
      <c r="C26" s="629"/>
      <c r="D26" s="630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31"/>
      <c r="P26" s="631"/>
      <c r="Q26" s="629"/>
      <c r="R26" s="629"/>
      <c r="S26" s="33"/>
      <c r="T26" s="10"/>
      <c r="U26" s="10"/>
      <c r="V26" s="10"/>
      <c r="W26" s="10"/>
      <c r="X26" s="10"/>
      <c r="Y26" s="10"/>
      <c r="Z26" s="10"/>
      <c r="AA26" s="12"/>
    </row>
    <row r="27" ht="60.75" customHeight="1">
      <c r="A27" s="632" t="s">
        <v>637</v>
      </c>
      <c r="B27" s="63"/>
      <c r="C27" s="63"/>
      <c r="D27" s="41"/>
      <c r="E27" s="601" t="s">
        <v>611</v>
      </c>
      <c r="F27" s="633" t="s">
        <v>612</v>
      </c>
      <c r="G27" s="634" t="s">
        <v>613</v>
      </c>
      <c r="H27" s="604" t="s">
        <v>614</v>
      </c>
      <c r="I27" s="635" t="s">
        <v>615</v>
      </c>
      <c r="J27" s="636" t="s">
        <v>616</v>
      </c>
      <c r="K27" s="607" t="s">
        <v>617</v>
      </c>
      <c r="L27" s="637" t="s">
        <v>618</v>
      </c>
      <c r="M27" s="638" t="s">
        <v>638</v>
      </c>
      <c r="N27" s="247" t="s">
        <v>620</v>
      </c>
      <c r="O27" s="639" t="s">
        <v>621</v>
      </c>
      <c r="P27" s="640" t="s">
        <v>622</v>
      </c>
      <c r="Q27" s="640" t="s">
        <v>623</v>
      </c>
      <c r="R27" s="639" t="s">
        <v>639</v>
      </c>
      <c r="S27" s="33"/>
      <c r="T27" s="10"/>
      <c r="U27" s="10"/>
      <c r="V27" s="10"/>
      <c r="W27" s="10"/>
      <c r="X27" s="10"/>
      <c r="Y27" s="10"/>
      <c r="Z27" s="10"/>
      <c r="AA27" s="12"/>
    </row>
    <row r="28" ht="55.5" customHeight="1">
      <c r="A28" s="49"/>
      <c r="B28" s="66"/>
      <c r="C28" s="66"/>
      <c r="D28" s="50"/>
      <c r="E28" s="364">
        <f t="shared" ref="E28:R28" si="8">SUM(E14:E25)</f>
        <v>0</v>
      </c>
      <c r="F28" s="364">
        <f t="shared" si="8"/>
        <v>0</v>
      </c>
      <c r="G28" s="364">
        <f t="shared" si="8"/>
        <v>0</v>
      </c>
      <c r="H28" s="364">
        <f t="shared" si="8"/>
        <v>0</v>
      </c>
      <c r="I28" s="364">
        <f t="shared" si="8"/>
        <v>0</v>
      </c>
      <c r="J28" s="364">
        <f t="shared" si="8"/>
        <v>0</v>
      </c>
      <c r="K28" s="364">
        <f t="shared" si="8"/>
        <v>0</v>
      </c>
      <c r="L28" s="364">
        <f t="shared" si="8"/>
        <v>0</v>
      </c>
      <c r="M28" s="364">
        <f t="shared" si="8"/>
        <v>0</v>
      </c>
      <c r="N28" s="364">
        <f t="shared" si="8"/>
        <v>0</v>
      </c>
      <c r="O28" s="623">
        <f t="shared" si="8"/>
        <v>0</v>
      </c>
      <c r="P28" s="623">
        <f t="shared" si="8"/>
        <v>0</v>
      </c>
      <c r="Q28" s="623">
        <f t="shared" si="8"/>
        <v>0</v>
      </c>
      <c r="R28" s="624">
        <f t="shared" si="8"/>
        <v>0</v>
      </c>
      <c r="S28" s="33"/>
      <c r="T28" s="10"/>
      <c r="U28" s="10"/>
      <c r="V28" s="10"/>
      <c r="W28" s="10"/>
      <c r="X28" s="10"/>
      <c r="Y28" s="10"/>
      <c r="Z28" s="10"/>
      <c r="AA28" s="12"/>
    </row>
    <row r="29" ht="27.0" customHeight="1">
      <c r="A29" s="590"/>
      <c r="B29" s="591"/>
      <c r="C29" s="592"/>
      <c r="D29" s="592"/>
      <c r="E29" s="592"/>
      <c r="F29" s="592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593"/>
      <c r="S29" s="33"/>
      <c r="T29" s="10"/>
      <c r="U29" s="10"/>
      <c r="V29" s="10"/>
      <c r="W29" s="10"/>
      <c r="X29" s="10"/>
      <c r="Y29" s="10"/>
      <c r="Z29" s="10"/>
      <c r="AA29" s="12"/>
    </row>
    <row r="30" ht="27.75" customHeight="1">
      <c r="A30" s="588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589"/>
      <c r="S30" s="33"/>
      <c r="T30" s="10"/>
      <c r="U30" s="10"/>
      <c r="V30" s="10"/>
      <c r="W30" s="10"/>
      <c r="X30" s="10"/>
      <c r="Y30" s="10"/>
      <c r="Z30" s="10"/>
      <c r="AA30" s="12"/>
    </row>
    <row r="31" ht="45.0" customHeight="1">
      <c r="A31" s="641"/>
      <c r="B31" s="642"/>
      <c r="C31" s="643" t="s">
        <v>640</v>
      </c>
      <c r="D31" s="208"/>
      <c r="E31" s="208"/>
      <c r="F31" s="208"/>
      <c r="G31" s="208"/>
      <c r="H31" s="208"/>
      <c r="I31" s="208"/>
      <c r="J31" s="208"/>
      <c r="K31" s="208"/>
      <c r="L31" s="642"/>
      <c r="M31" s="642"/>
      <c r="N31" s="208"/>
      <c r="O31" s="208"/>
      <c r="P31" s="208"/>
      <c r="Q31" s="208"/>
      <c r="R31" s="644"/>
      <c r="S31" s="581"/>
      <c r="T31" s="10"/>
      <c r="U31" s="10"/>
      <c r="V31" s="10"/>
      <c r="W31" s="10"/>
      <c r="X31" s="10"/>
      <c r="Y31" s="10"/>
      <c r="Z31" s="10"/>
      <c r="AA31" s="12"/>
    </row>
    <row r="32" ht="10.5" customHeight="1">
      <c r="A32" s="588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589"/>
      <c r="S32" s="33"/>
      <c r="T32" s="10"/>
      <c r="U32" s="10"/>
      <c r="V32" s="10"/>
      <c r="W32" s="10"/>
      <c r="X32" s="10"/>
      <c r="Y32" s="10"/>
      <c r="Z32" s="10"/>
      <c r="AA32" s="12"/>
    </row>
    <row r="33" ht="45.75" customHeight="1">
      <c r="A33" s="590"/>
      <c r="B33" s="591"/>
      <c r="C33" s="592"/>
      <c r="D33" s="592"/>
      <c r="E33" s="592"/>
      <c r="F33" s="592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593"/>
      <c r="S33" s="33"/>
      <c r="T33" s="10"/>
      <c r="U33" s="10"/>
      <c r="V33" s="10"/>
      <c r="W33" s="10"/>
      <c r="X33" s="10"/>
      <c r="Y33" s="10"/>
      <c r="Z33" s="10"/>
      <c r="AA33" s="12"/>
    </row>
    <row r="34" ht="10.5" customHeight="1">
      <c r="A34" s="588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589"/>
      <c r="S34" s="33"/>
      <c r="T34" s="10"/>
      <c r="U34" s="10"/>
      <c r="V34" s="10"/>
      <c r="W34" s="10"/>
      <c r="X34" s="10"/>
      <c r="Y34" s="10"/>
      <c r="Z34" s="10"/>
      <c r="AA34" s="12"/>
    </row>
    <row r="35" ht="45.75" customHeight="1">
      <c r="A35" s="594" t="s">
        <v>60</v>
      </c>
      <c r="B35" s="63"/>
      <c r="C35" s="63"/>
      <c r="D35" s="41"/>
      <c r="E35" s="645" t="s">
        <v>61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595"/>
      <c r="S35" s="581"/>
      <c r="T35" s="10"/>
      <c r="U35" s="10"/>
      <c r="V35" s="10"/>
      <c r="W35" s="10"/>
      <c r="X35" s="10"/>
      <c r="Y35" s="10"/>
      <c r="Z35" s="10"/>
      <c r="AA35" s="12"/>
    </row>
    <row r="36" ht="15.75" customHeight="1">
      <c r="A36" s="46"/>
      <c r="D36" s="47"/>
      <c r="E36" s="76" t="s">
        <v>89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596"/>
      <c r="S36" s="581"/>
      <c r="T36" s="10"/>
      <c r="U36" s="10"/>
      <c r="V36" s="10"/>
      <c r="W36" s="10"/>
      <c r="X36" s="10"/>
      <c r="Y36" s="10"/>
      <c r="Z36" s="10"/>
      <c r="AA36" s="12"/>
    </row>
    <row r="37" ht="15.0" customHeight="1">
      <c r="A37" s="49"/>
      <c r="B37" s="66"/>
      <c r="C37" s="66"/>
      <c r="D37" s="50"/>
      <c r="E37" s="49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597"/>
      <c r="S37" s="581"/>
      <c r="T37" s="10"/>
      <c r="U37" s="10"/>
      <c r="V37" s="10"/>
      <c r="W37" s="10"/>
      <c r="X37" s="10"/>
      <c r="Y37" s="10"/>
      <c r="Z37" s="10"/>
      <c r="AA37" s="12"/>
    </row>
    <row r="38" ht="49.5" customHeight="1">
      <c r="A38" s="465" t="s">
        <v>607</v>
      </c>
      <c r="B38" s="598" t="s">
        <v>608</v>
      </c>
      <c r="C38" s="599" t="s">
        <v>609</v>
      </c>
      <c r="D38" s="600" t="s">
        <v>610</v>
      </c>
      <c r="E38" s="601" t="s">
        <v>611</v>
      </c>
      <c r="F38" s="602" t="s">
        <v>612</v>
      </c>
      <c r="G38" s="603" t="s">
        <v>613</v>
      </c>
      <c r="H38" s="604" t="s">
        <v>614</v>
      </c>
      <c r="I38" s="605" t="s">
        <v>615</v>
      </c>
      <c r="J38" s="606" t="s">
        <v>616</v>
      </c>
      <c r="K38" s="607" t="s">
        <v>617</v>
      </c>
      <c r="L38" s="608" t="s">
        <v>618</v>
      </c>
      <c r="M38" s="609" t="s">
        <v>619</v>
      </c>
      <c r="N38" s="610" t="s">
        <v>620</v>
      </c>
      <c r="O38" s="390" t="s">
        <v>621</v>
      </c>
      <c r="P38" s="390" t="s">
        <v>622</v>
      </c>
      <c r="Q38" s="390" t="s">
        <v>623</v>
      </c>
      <c r="R38" s="390" t="s">
        <v>624</v>
      </c>
      <c r="S38" s="33"/>
      <c r="T38" s="10"/>
      <c r="U38" s="10"/>
      <c r="V38" s="10"/>
      <c r="W38" s="10"/>
      <c r="X38" s="10"/>
      <c r="Y38" s="10"/>
      <c r="Z38" s="10"/>
      <c r="AA38" s="12"/>
    </row>
    <row r="39" ht="82.5" customHeight="1">
      <c r="A39" s="611" t="s">
        <v>641</v>
      </c>
      <c r="B39" s="64" t="s">
        <v>242</v>
      </c>
      <c r="C39" s="628" t="s">
        <v>293</v>
      </c>
      <c r="D39" s="624">
        <v>310.0</v>
      </c>
      <c r="E39" s="613"/>
      <c r="F39" s="614"/>
      <c r="G39" s="615"/>
      <c r="H39" s="616"/>
      <c r="I39" s="617"/>
      <c r="J39" s="618"/>
      <c r="K39" s="619"/>
      <c r="L39" s="620"/>
      <c r="M39" s="621"/>
      <c r="N39" s="622"/>
      <c r="O39" s="623">
        <f t="shared" ref="O39:O44" si="9">SUM(E39:N39)</f>
        <v>0</v>
      </c>
      <c r="P39" s="623">
        <f t="shared" ref="P39:P40" si="10">3*O39</f>
        <v>0</v>
      </c>
      <c r="Q39" s="623">
        <f>3*O39</f>
        <v>0</v>
      </c>
      <c r="R39" s="624">
        <f t="shared" ref="R39:R44" si="11">D39*O39</f>
        <v>0</v>
      </c>
      <c r="S39" s="33"/>
      <c r="T39" s="10"/>
      <c r="U39" s="10"/>
      <c r="V39" s="10"/>
      <c r="W39" s="10"/>
      <c r="X39" s="10"/>
      <c r="Y39" s="10"/>
      <c r="Z39" s="10"/>
      <c r="AA39" s="12"/>
    </row>
    <row r="40" ht="82.5" customHeight="1">
      <c r="A40" s="611" t="s">
        <v>642</v>
      </c>
      <c r="B40" s="64" t="s">
        <v>242</v>
      </c>
      <c r="C40" s="628" t="s">
        <v>293</v>
      </c>
      <c r="D40" s="624">
        <v>350.0</v>
      </c>
      <c r="E40" s="613"/>
      <c r="F40" s="614"/>
      <c r="G40" s="615"/>
      <c r="H40" s="616"/>
      <c r="I40" s="617"/>
      <c r="J40" s="618"/>
      <c r="K40" s="619"/>
      <c r="L40" s="620"/>
      <c r="M40" s="621"/>
      <c r="N40" s="622"/>
      <c r="O40" s="623">
        <f t="shared" si="9"/>
        <v>0</v>
      </c>
      <c r="P40" s="623">
        <f t="shared" si="10"/>
        <v>0</v>
      </c>
      <c r="Q40" s="623">
        <f>3.5*O40</f>
        <v>0</v>
      </c>
      <c r="R40" s="624">
        <f t="shared" si="11"/>
        <v>0</v>
      </c>
      <c r="S40" s="33"/>
      <c r="T40" s="10"/>
      <c r="U40" s="10"/>
      <c r="V40" s="10"/>
      <c r="W40" s="10"/>
      <c r="X40" s="10"/>
      <c r="Y40" s="10"/>
      <c r="Z40" s="10"/>
      <c r="AA40" s="12"/>
    </row>
    <row r="41" ht="82.5" customHeight="1">
      <c r="A41" s="611" t="s">
        <v>643</v>
      </c>
      <c r="B41" s="64" t="s">
        <v>644</v>
      </c>
      <c r="C41" s="628" t="s">
        <v>293</v>
      </c>
      <c r="D41" s="624">
        <v>310.0</v>
      </c>
      <c r="E41" s="613"/>
      <c r="F41" s="614"/>
      <c r="G41" s="615"/>
      <c r="H41" s="616"/>
      <c r="I41" s="617"/>
      <c r="J41" s="618"/>
      <c r="K41" s="619"/>
      <c r="L41" s="620"/>
      <c r="M41" s="621"/>
      <c r="N41" s="622"/>
      <c r="O41" s="623">
        <f t="shared" si="9"/>
        <v>0</v>
      </c>
      <c r="P41" s="623">
        <f>2*O41</f>
        <v>0</v>
      </c>
      <c r="Q41" s="623">
        <f t="shared" ref="Q41:Q42" si="12">3*O41</f>
        <v>0</v>
      </c>
      <c r="R41" s="624">
        <f t="shared" si="11"/>
        <v>0</v>
      </c>
      <c r="S41" s="33"/>
      <c r="T41" s="10"/>
      <c r="U41" s="10"/>
      <c r="V41" s="10"/>
      <c r="W41" s="10"/>
      <c r="X41" s="10"/>
      <c r="Y41" s="10"/>
      <c r="Z41" s="10"/>
      <c r="AA41" s="12"/>
    </row>
    <row r="42" ht="82.5" customHeight="1">
      <c r="A42" s="611" t="s">
        <v>645</v>
      </c>
      <c r="B42" s="64" t="s">
        <v>242</v>
      </c>
      <c r="C42" s="628" t="s">
        <v>293</v>
      </c>
      <c r="D42" s="624">
        <v>310.0</v>
      </c>
      <c r="E42" s="613"/>
      <c r="F42" s="614"/>
      <c r="G42" s="615"/>
      <c r="H42" s="616"/>
      <c r="I42" s="617"/>
      <c r="J42" s="618"/>
      <c r="K42" s="619"/>
      <c r="L42" s="620"/>
      <c r="M42" s="621"/>
      <c r="N42" s="622"/>
      <c r="O42" s="623">
        <f t="shared" si="9"/>
        <v>0</v>
      </c>
      <c r="P42" s="623">
        <f t="shared" ref="P42:P43" si="13">3*O42</f>
        <v>0</v>
      </c>
      <c r="Q42" s="623">
        <f t="shared" si="12"/>
        <v>0</v>
      </c>
      <c r="R42" s="624">
        <f t="shared" si="11"/>
        <v>0</v>
      </c>
      <c r="S42" s="33"/>
      <c r="T42" s="10"/>
      <c r="U42" s="10"/>
      <c r="V42" s="10"/>
      <c r="W42" s="10"/>
      <c r="X42" s="10"/>
      <c r="Y42" s="10"/>
      <c r="Z42" s="10"/>
      <c r="AA42" s="12"/>
    </row>
    <row r="43" ht="79.5" customHeight="1">
      <c r="A43" s="611" t="s">
        <v>646</v>
      </c>
      <c r="B43" s="64" t="s">
        <v>242</v>
      </c>
      <c r="C43" s="628" t="s">
        <v>293</v>
      </c>
      <c r="D43" s="624">
        <v>350.0</v>
      </c>
      <c r="E43" s="613"/>
      <c r="F43" s="614"/>
      <c r="G43" s="615"/>
      <c r="H43" s="616"/>
      <c r="I43" s="617"/>
      <c r="J43" s="618"/>
      <c r="K43" s="619"/>
      <c r="L43" s="620"/>
      <c r="M43" s="621"/>
      <c r="N43" s="622"/>
      <c r="O43" s="623">
        <f t="shared" si="9"/>
        <v>0</v>
      </c>
      <c r="P43" s="623">
        <f t="shared" si="13"/>
        <v>0</v>
      </c>
      <c r="Q43" s="623">
        <f>3.5*O43</f>
        <v>0</v>
      </c>
      <c r="R43" s="624">
        <f t="shared" si="11"/>
        <v>0</v>
      </c>
      <c r="S43" s="33"/>
      <c r="T43" s="10"/>
      <c r="U43" s="10"/>
      <c r="V43" s="10"/>
      <c r="W43" s="10"/>
      <c r="X43" s="10"/>
      <c r="Y43" s="10"/>
      <c r="Z43" s="10"/>
      <c r="AA43" s="12"/>
    </row>
    <row r="44" ht="79.5" customHeight="1">
      <c r="A44" s="611" t="s">
        <v>647</v>
      </c>
      <c r="B44" s="64" t="s">
        <v>644</v>
      </c>
      <c r="C44" s="628" t="s">
        <v>293</v>
      </c>
      <c r="D44" s="624">
        <v>310.0</v>
      </c>
      <c r="E44" s="613"/>
      <c r="F44" s="614"/>
      <c r="G44" s="615"/>
      <c r="H44" s="616"/>
      <c r="I44" s="617"/>
      <c r="J44" s="618"/>
      <c r="K44" s="619"/>
      <c r="L44" s="620"/>
      <c r="M44" s="621"/>
      <c r="N44" s="622"/>
      <c r="O44" s="623">
        <f t="shared" si="9"/>
        <v>0</v>
      </c>
      <c r="P44" s="623">
        <f>2*O44</f>
        <v>0</v>
      </c>
      <c r="Q44" s="623">
        <f>3*O44</f>
        <v>0</v>
      </c>
      <c r="R44" s="624">
        <f t="shared" si="11"/>
        <v>0</v>
      </c>
      <c r="S44" s="33"/>
      <c r="T44" s="10"/>
      <c r="U44" s="10"/>
      <c r="V44" s="10"/>
      <c r="W44" s="10"/>
      <c r="X44" s="10"/>
      <c r="Y44" s="10"/>
      <c r="Z44" s="10"/>
      <c r="AA44" s="12"/>
    </row>
    <row r="45" ht="49.5" customHeight="1">
      <c r="A45" s="632" t="s">
        <v>648</v>
      </c>
      <c r="B45" s="63"/>
      <c r="C45" s="63"/>
      <c r="D45" s="41"/>
      <c r="E45" s="601" t="s">
        <v>611</v>
      </c>
      <c r="F45" s="633" t="s">
        <v>612</v>
      </c>
      <c r="G45" s="634" t="s">
        <v>613</v>
      </c>
      <c r="H45" s="604" t="s">
        <v>614</v>
      </c>
      <c r="I45" s="635" t="s">
        <v>615</v>
      </c>
      <c r="J45" s="636" t="s">
        <v>616</v>
      </c>
      <c r="K45" s="607" t="s">
        <v>617</v>
      </c>
      <c r="L45" s="637" t="s">
        <v>618</v>
      </c>
      <c r="M45" s="638" t="s">
        <v>638</v>
      </c>
      <c r="N45" s="247" t="s">
        <v>620</v>
      </c>
      <c r="O45" s="646" t="s">
        <v>621</v>
      </c>
      <c r="P45" s="647" t="s">
        <v>622</v>
      </c>
      <c r="Q45" s="647" t="s">
        <v>623</v>
      </c>
      <c r="R45" s="646" t="s">
        <v>639</v>
      </c>
      <c r="S45" s="33"/>
      <c r="T45" s="10"/>
      <c r="U45" s="10"/>
      <c r="V45" s="10"/>
      <c r="W45" s="10"/>
      <c r="X45" s="10"/>
      <c r="Y45" s="10"/>
      <c r="Z45" s="10"/>
      <c r="AA45" s="12"/>
    </row>
    <row r="46" ht="46.5" customHeight="1">
      <c r="A46" s="49"/>
      <c r="B46" s="66"/>
      <c r="C46" s="66"/>
      <c r="D46" s="50"/>
      <c r="E46" s="364">
        <f t="shared" ref="E46:G46" si="14">SUM(E39:E44)</f>
        <v>0</v>
      </c>
      <c r="F46" s="364">
        <f t="shared" si="14"/>
        <v>0</v>
      </c>
      <c r="G46" s="364">
        <f t="shared" si="14"/>
        <v>0</v>
      </c>
      <c r="H46" s="364">
        <f>SUM(H32:H44)</f>
        <v>0</v>
      </c>
      <c r="I46" s="364">
        <f t="shared" ref="I46:R46" si="15">SUM(I39:I44)</f>
        <v>0</v>
      </c>
      <c r="J46" s="364">
        <f t="shared" si="15"/>
        <v>0</v>
      </c>
      <c r="K46" s="364">
        <f t="shared" si="15"/>
        <v>0</v>
      </c>
      <c r="L46" s="364">
        <f t="shared" si="15"/>
        <v>0</v>
      </c>
      <c r="M46" s="364">
        <f t="shared" si="15"/>
        <v>0</v>
      </c>
      <c r="N46" s="364">
        <f t="shared" si="15"/>
        <v>0</v>
      </c>
      <c r="O46" s="623">
        <f t="shared" si="15"/>
        <v>0</v>
      </c>
      <c r="P46" s="623">
        <f t="shared" si="15"/>
        <v>0</v>
      </c>
      <c r="Q46" s="623">
        <f t="shared" si="15"/>
        <v>0</v>
      </c>
      <c r="R46" s="624">
        <f t="shared" si="15"/>
        <v>0</v>
      </c>
      <c r="S46" s="33"/>
      <c r="T46" s="10"/>
      <c r="U46" s="10"/>
      <c r="V46" s="10"/>
      <c r="W46" s="10"/>
      <c r="X46" s="10"/>
      <c r="Y46" s="10"/>
      <c r="Z46" s="10"/>
      <c r="AA46" s="12"/>
    </row>
    <row r="47" ht="58.5" customHeight="1">
      <c r="A47" s="182"/>
      <c r="B47" s="182"/>
      <c r="C47" s="629"/>
      <c r="D47" s="630"/>
      <c r="E47" s="629"/>
      <c r="F47" s="629"/>
      <c r="G47" s="629"/>
      <c r="H47" s="629"/>
      <c r="I47" s="629"/>
      <c r="J47" s="629"/>
      <c r="K47" s="629"/>
      <c r="L47" s="629"/>
      <c r="M47" s="629"/>
      <c r="N47" s="629"/>
      <c r="O47" s="631"/>
      <c r="P47" s="631"/>
      <c r="Q47" s="629"/>
      <c r="R47" s="629"/>
      <c r="S47" s="33"/>
      <c r="T47" s="10"/>
      <c r="U47" s="10"/>
      <c r="V47" s="10"/>
      <c r="W47" s="10"/>
      <c r="X47" s="10"/>
      <c r="Y47" s="10"/>
      <c r="Z47" s="10"/>
      <c r="AA47" s="12"/>
    </row>
    <row r="48" ht="24.0" customHeight="1">
      <c r="A48" s="590"/>
      <c r="B48" s="591"/>
      <c r="C48" s="592"/>
      <c r="D48" s="592"/>
      <c r="E48" s="592"/>
      <c r="F48" s="592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593"/>
      <c r="S48" s="33"/>
      <c r="T48" s="10"/>
      <c r="U48" s="10"/>
      <c r="V48" s="10"/>
      <c r="W48" s="10"/>
      <c r="X48" s="10"/>
      <c r="Y48" s="10"/>
      <c r="Z48" s="10"/>
      <c r="AA48" s="12"/>
    </row>
    <row r="49" ht="56.25" customHeight="1">
      <c r="A49" s="588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589"/>
      <c r="S49" s="33"/>
      <c r="T49" s="10"/>
      <c r="U49" s="10"/>
      <c r="V49" s="10"/>
      <c r="W49" s="10"/>
      <c r="X49" s="10"/>
      <c r="Y49" s="10"/>
      <c r="Z49" s="10"/>
      <c r="AA49" s="12"/>
    </row>
    <row r="50" ht="49.5" customHeight="1">
      <c r="A50" s="648" t="s">
        <v>649</v>
      </c>
      <c r="B50" s="63"/>
      <c r="C50" s="63"/>
      <c r="D50" s="41"/>
      <c r="E50" s="601" t="s">
        <v>611</v>
      </c>
      <c r="F50" s="633" t="s">
        <v>612</v>
      </c>
      <c r="G50" s="634" t="s">
        <v>613</v>
      </c>
      <c r="H50" s="604" t="s">
        <v>614</v>
      </c>
      <c r="I50" s="635" t="s">
        <v>615</v>
      </c>
      <c r="J50" s="636" t="s">
        <v>616</v>
      </c>
      <c r="K50" s="607" t="s">
        <v>617</v>
      </c>
      <c r="L50" s="637" t="s">
        <v>618</v>
      </c>
      <c r="M50" s="638" t="s">
        <v>638</v>
      </c>
      <c r="N50" s="247" t="s">
        <v>620</v>
      </c>
      <c r="O50" s="639" t="s">
        <v>621</v>
      </c>
      <c r="P50" s="640" t="s">
        <v>622</v>
      </c>
      <c r="Q50" s="640" t="s">
        <v>623</v>
      </c>
      <c r="R50" s="639" t="s">
        <v>639</v>
      </c>
      <c r="S50" s="33"/>
      <c r="T50" s="10"/>
      <c r="U50" s="10"/>
      <c r="V50" s="10"/>
      <c r="W50" s="10"/>
      <c r="X50" s="10"/>
      <c r="Y50" s="10"/>
      <c r="Z50" s="10"/>
      <c r="AA50" s="12"/>
    </row>
    <row r="51" ht="57.75" customHeight="1">
      <c r="A51" s="49"/>
      <c r="B51" s="66"/>
      <c r="C51" s="66"/>
      <c r="D51" s="50"/>
      <c r="E51" s="649">
        <f t="shared" ref="E51:R51" si="16">E28+E46</f>
        <v>0</v>
      </c>
      <c r="F51" s="649">
        <f t="shared" si="16"/>
        <v>0</v>
      </c>
      <c r="G51" s="649">
        <f t="shared" si="16"/>
        <v>0</v>
      </c>
      <c r="H51" s="649">
        <f t="shared" si="16"/>
        <v>0</v>
      </c>
      <c r="I51" s="649">
        <f t="shared" si="16"/>
        <v>0</v>
      </c>
      <c r="J51" s="649">
        <f t="shared" si="16"/>
        <v>0</v>
      </c>
      <c r="K51" s="649">
        <f t="shared" si="16"/>
        <v>0</v>
      </c>
      <c r="L51" s="649">
        <f t="shared" si="16"/>
        <v>0</v>
      </c>
      <c r="M51" s="649">
        <f t="shared" si="16"/>
        <v>0</v>
      </c>
      <c r="N51" s="649">
        <f t="shared" si="16"/>
        <v>0</v>
      </c>
      <c r="O51" s="650">
        <f t="shared" si="16"/>
        <v>0</v>
      </c>
      <c r="P51" s="650">
        <f t="shared" si="16"/>
        <v>0</v>
      </c>
      <c r="Q51" s="650">
        <f t="shared" si="16"/>
        <v>0</v>
      </c>
      <c r="R51" s="651">
        <f t="shared" si="16"/>
        <v>0</v>
      </c>
      <c r="S51" s="33"/>
      <c r="T51" s="10"/>
      <c r="U51" s="10"/>
      <c r="V51" s="10"/>
      <c r="W51" s="10"/>
      <c r="X51" s="10"/>
      <c r="Y51" s="10"/>
      <c r="Z51" s="10"/>
      <c r="AA51" s="12"/>
    </row>
    <row r="52" ht="15.75" customHeight="1">
      <c r="A52" s="182"/>
      <c r="B52" s="182"/>
      <c r="C52" s="629"/>
      <c r="D52" s="630"/>
      <c r="E52" s="629"/>
      <c r="F52" s="629"/>
      <c r="G52" s="629"/>
      <c r="H52" s="629"/>
      <c r="I52" s="629"/>
      <c r="J52" s="629"/>
      <c r="K52" s="629"/>
      <c r="L52" s="629"/>
      <c r="M52" s="629"/>
      <c r="N52" s="629"/>
      <c r="O52" s="631"/>
      <c r="P52" s="631"/>
      <c r="Q52" s="629"/>
      <c r="R52" s="629"/>
      <c r="S52" s="33"/>
      <c r="T52" s="10"/>
      <c r="U52" s="10"/>
      <c r="V52" s="10"/>
      <c r="W52" s="10"/>
      <c r="X52" s="10"/>
      <c r="Y52" s="10"/>
      <c r="Z52" s="10"/>
      <c r="AA52" s="12"/>
    </row>
    <row r="53" ht="15.75" customHeight="1">
      <c r="A53" s="652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10"/>
      <c r="T53" s="10"/>
      <c r="U53" s="10"/>
      <c r="V53" s="10"/>
      <c r="W53" s="10"/>
      <c r="X53" s="10"/>
      <c r="Y53" s="10"/>
      <c r="Z53" s="10"/>
      <c r="AA53" s="12"/>
    </row>
    <row r="54" ht="15.75" customHeight="1">
      <c r="A54" s="8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2"/>
    </row>
    <row r="55" ht="15.75" customHeight="1">
      <c r="A55" s="8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2"/>
    </row>
    <row r="56" ht="15.75" customHeight="1">
      <c r="A56" s="8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2"/>
    </row>
    <row r="57" ht="15.75" customHeight="1">
      <c r="A57" s="84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2"/>
    </row>
    <row r="58" ht="15.75" customHeight="1">
      <c r="A58" s="8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2"/>
    </row>
    <row r="59" ht="15.75" customHeight="1">
      <c r="A59" s="8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2"/>
    </row>
    <row r="60" ht="15.75" customHeight="1">
      <c r="A60" s="8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2"/>
    </row>
    <row r="61" ht="15.75" customHeight="1">
      <c r="A61" s="84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2"/>
    </row>
    <row r="62" ht="15.75" customHeight="1">
      <c r="A62" s="84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2"/>
    </row>
    <row r="63" ht="15.75" customHeight="1">
      <c r="A63" s="8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2"/>
    </row>
    <row r="64" ht="15.75" customHeight="1">
      <c r="A64" s="8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2"/>
    </row>
    <row r="65" ht="15.75" customHeight="1">
      <c r="A65" s="84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2"/>
    </row>
    <row r="66" ht="15.75" customHeight="1">
      <c r="A66" s="84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2"/>
    </row>
    <row r="67" ht="15.75" customHeight="1">
      <c r="A67" s="8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2"/>
    </row>
    <row r="68" ht="15.75" customHeight="1">
      <c r="A68" s="8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2"/>
    </row>
    <row r="69" ht="15.75" customHeight="1">
      <c r="A69" s="84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2"/>
    </row>
    <row r="70" ht="15.75" customHeight="1">
      <c r="A70" s="8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2"/>
    </row>
    <row r="71" ht="15.75" customHeight="1">
      <c r="A71" s="8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2"/>
    </row>
    <row r="72" ht="15.75" customHeight="1">
      <c r="A72" s="84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2"/>
    </row>
    <row r="73" ht="15.75" customHeight="1">
      <c r="A73" s="8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2"/>
    </row>
    <row r="74" ht="15.75" customHeight="1">
      <c r="A74" s="84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2"/>
    </row>
    <row r="75" ht="15.75" customHeight="1">
      <c r="A75" s="84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2"/>
    </row>
    <row r="76" ht="15.75" customHeight="1">
      <c r="A76" s="84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2"/>
    </row>
    <row r="77" ht="15.75" customHeight="1">
      <c r="A77" s="84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2"/>
    </row>
    <row r="78" ht="15.75" customHeight="1">
      <c r="A78" s="84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2"/>
    </row>
    <row r="79" ht="15.75" customHeight="1">
      <c r="A79" s="84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2"/>
    </row>
    <row r="80" ht="15.75" customHeight="1">
      <c r="A80" s="84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2"/>
    </row>
    <row r="81" ht="15.75" customHeight="1">
      <c r="A81" s="84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2"/>
    </row>
    <row r="82" ht="15.75" customHeight="1">
      <c r="A82" s="84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2"/>
    </row>
    <row r="83" ht="15.75" customHeight="1">
      <c r="A83" s="84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2"/>
    </row>
    <row r="84" ht="15.75" customHeight="1">
      <c r="A84" s="84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2"/>
    </row>
    <row r="85" ht="15.75" customHeight="1">
      <c r="A85" s="84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2"/>
    </row>
    <row r="86" ht="15.75" customHeight="1">
      <c r="A86" s="84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2"/>
    </row>
    <row r="87" ht="15.75" customHeight="1">
      <c r="A87" s="84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2"/>
    </row>
    <row r="88" ht="15.75" customHeight="1">
      <c r="A88" s="84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2"/>
    </row>
    <row r="89" ht="15.75" customHeight="1">
      <c r="A89" s="84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2"/>
    </row>
    <row r="90" ht="15.75" customHeight="1">
      <c r="A90" s="84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2"/>
    </row>
    <row r="91" ht="15.75" customHeight="1">
      <c r="A91" s="84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2"/>
    </row>
    <row r="92" ht="15.75" customHeight="1">
      <c r="A92" s="84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2"/>
    </row>
    <row r="93" ht="15.75" customHeight="1">
      <c r="A93" s="84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2"/>
    </row>
    <row r="94" ht="15.75" customHeight="1">
      <c r="A94" s="84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2"/>
    </row>
    <row r="95" ht="15.75" customHeight="1">
      <c r="A95" s="84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2"/>
    </row>
    <row r="96" ht="15.75" customHeight="1">
      <c r="A96" s="84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2"/>
    </row>
    <row r="97" ht="15.75" customHeight="1">
      <c r="A97" s="84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2"/>
    </row>
    <row r="98" ht="15.75" customHeight="1">
      <c r="A98" s="84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2"/>
    </row>
    <row r="99" ht="15.75" customHeight="1">
      <c r="A99" s="8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2"/>
    </row>
    <row r="100" ht="15.75" customHeight="1">
      <c r="A100" s="8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2"/>
    </row>
    <row r="101" ht="15.75" customHeight="1">
      <c r="A101" s="84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2"/>
    </row>
    <row r="102" ht="15.75" customHeight="1">
      <c r="A102" s="84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2"/>
    </row>
    <row r="103" ht="15.75" customHeight="1">
      <c r="A103" s="84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2"/>
    </row>
    <row r="104" ht="15.75" customHeight="1">
      <c r="A104" s="84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2"/>
    </row>
    <row r="105" ht="15.75" customHeight="1">
      <c r="A105" s="84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2"/>
    </row>
    <row r="106" ht="15.75" customHeight="1">
      <c r="A106" s="84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2"/>
    </row>
    <row r="107" ht="15.75" customHeight="1">
      <c r="A107" s="84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2"/>
    </row>
    <row r="108" ht="15.75" customHeight="1">
      <c r="A108" s="84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2"/>
    </row>
    <row r="109" ht="15.75" customHeight="1">
      <c r="A109" s="84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2"/>
    </row>
    <row r="110" ht="15.75" customHeight="1">
      <c r="A110" s="84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2"/>
    </row>
    <row r="111" ht="15.75" customHeight="1">
      <c r="A111" s="84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2"/>
    </row>
    <row r="112" ht="15.75" customHeight="1">
      <c r="A112" s="84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2"/>
    </row>
    <row r="113" ht="15.75" customHeight="1">
      <c r="A113" s="84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2"/>
    </row>
    <row r="114" ht="15.75" customHeight="1">
      <c r="A114" s="84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2"/>
    </row>
    <row r="115" ht="15.75" customHeight="1">
      <c r="A115" s="84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2"/>
    </row>
    <row r="116" ht="15.75" customHeight="1">
      <c r="A116" s="84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2"/>
    </row>
    <row r="117" ht="15.75" customHeight="1">
      <c r="A117" s="84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2"/>
    </row>
    <row r="118" ht="15.75" customHeight="1">
      <c r="A118" s="84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2"/>
    </row>
    <row r="119" ht="15.75" customHeight="1">
      <c r="A119" s="8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2"/>
    </row>
    <row r="120" ht="15.75" customHeight="1">
      <c r="A120" s="8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2"/>
    </row>
    <row r="121" ht="15.75" customHeight="1">
      <c r="A121" s="84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2"/>
    </row>
    <row r="122" ht="15.75" customHeight="1">
      <c r="A122" s="8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2"/>
    </row>
    <row r="123" ht="15.75" customHeight="1">
      <c r="A123" s="84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2"/>
    </row>
    <row r="124" ht="15.75" customHeight="1">
      <c r="A124" s="84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2"/>
    </row>
    <row r="125" ht="15.75" customHeight="1">
      <c r="A125" s="8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2"/>
    </row>
    <row r="126" ht="15.75" customHeight="1">
      <c r="A126" s="84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2"/>
    </row>
    <row r="127" ht="15.75" customHeight="1">
      <c r="A127" s="84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2"/>
    </row>
    <row r="128" ht="15.75" customHeight="1">
      <c r="A128" s="84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2"/>
    </row>
    <row r="129" ht="15.75" customHeight="1">
      <c r="A129" s="84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2"/>
    </row>
    <row r="130" ht="15.75" customHeight="1">
      <c r="A130" s="84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2"/>
    </row>
    <row r="131" ht="15.75" customHeight="1">
      <c r="A131" s="84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2"/>
    </row>
    <row r="132" ht="15.75" customHeight="1">
      <c r="A132" s="84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2"/>
    </row>
    <row r="133" ht="15.75" customHeight="1">
      <c r="A133" s="84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2"/>
    </row>
    <row r="134" ht="15.75" customHeight="1">
      <c r="A134" s="84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2"/>
    </row>
    <row r="135" ht="15.75" customHeight="1">
      <c r="A135" s="84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2"/>
    </row>
    <row r="136" ht="15.75" customHeight="1">
      <c r="A136" s="84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2"/>
    </row>
    <row r="137" ht="15.75" customHeight="1">
      <c r="A137" s="84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2"/>
    </row>
    <row r="138" ht="15.75" customHeight="1">
      <c r="A138" s="84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2"/>
    </row>
    <row r="139" ht="15.75" customHeight="1">
      <c r="A139" s="84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2"/>
    </row>
    <row r="140" ht="15.75" customHeight="1">
      <c r="A140" s="84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2"/>
    </row>
    <row r="141" ht="15.75" customHeight="1">
      <c r="A141" s="84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2"/>
    </row>
    <row r="142" ht="15.75" customHeight="1">
      <c r="A142" s="84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2"/>
    </row>
    <row r="143" ht="15.75" customHeight="1">
      <c r="A143" s="84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2"/>
    </row>
    <row r="144" ht="15.75" customHeight="1">
      <c r="A144" s="8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2"/>
    </row>
    <row r="145" ht="15.75" customHeight="1">
      <c r="A145" s="8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2"/>
    </row>
    <row r="146" ht="15.75" customHeight="1">
      <c r="A146" s="8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2"/>
    </row>
    <row r="147" ht="15.75" customHeight="1">
      <c r="A147" s="84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2"/>
    </row>
    <row r="148" ht="15.75" customHeight="1">
      <c r="A148" s="84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2"/>
    </row>
    <row r="149" ht="15.75" customHeight="1">
      <c r="A149" s="84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2"/>
    </row>
    <row r="150" ht="15.75" customHeight="1">
      <c r="A150" s="84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2"/>
    </row>
    <row r="151" ht="15.75" customHeight="1">
      <c r="A151" s="84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2"/>
    </row>
    <row r="152" ht="15.75" customHeight="1">
      <c r="A152" s="84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2"/>
    </row>
    <row r="153" ht="15.75" customHeight="1">
      <c r="A153" s="84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2"/>
    </row>
    <row r="154" ht="15.75" customHeight="1">
      <c r="A154" s="84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2"/>
    </row>
    <row r="155" ht="15.75" customHeight="1">
      <c r="A155" s="84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2"/>
    </row>
    <row r="156" ht="15.75" customHeight="1">
      <c r="A156" s="84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2"/>
    </row>
    <row r="157" ht="15.75" customHeight="1">
      <c r="A157" s="84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2"/>
    </row>
    <row r="158" ht="15.75" customHeight="1">
      <c r="A158" s="84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2"/>
    </row>
    <row r="159" ht="15.75" customHeight="1">
      <c r="A159" s="84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2"/>
    </row>
    <row r="160" ht="15.75" customHeight="1">
      <c r="A160" s="84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2"/>
    </row>
    <row r="161" ht="15.75" customHeight="1">
      <c r="A161" s="84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2"/>
    </row>
    <row r="162" ht="15.75" customHeight="1">
      <c r="A162" s="84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2"/>
    </row>
    <row r="163" ht="15.75" customHeight="1">
      <c r="A163" s="84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2"/>
    </row>
    <row r="164" ht="15.75" customHeight="1">
      <c r="A164" s="84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2"/>
    </row>
    <row r="165" ht="15.75" customHeight="1">
      <c r="A165" s="84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2"/>
    </row>
    <row r="166" ht="15.75" customHeight="1">
      <c r="A166" s="84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2"/>
    </row>
    <row r="167" ht="15.75" customHeight="1">
      <c r="A167" s="84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2"/>
    </row>
    <row r="168" ht="15.75" customHeight="1">
      <c r="A168" s="84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2"/>
    </row>
    <row r="169" ht="15.75" customHeight="1">
      <c r="A169" s="84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2"/>
    </row>
    <row r="170" ht="15.75" customHeight="1">
      <c r="A170" s="84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2"/>
    </row>
    <row r="171" ht="15.75" customHeight="1">
      <c r="A171" s="84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2"/>
    </row>
    <row r="172" ht="15.75" customHeight="1">
      <c r="A172" s="84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2"/>
    </row>
    <row r="173" ht="15.75" customHeight="1">
      <c r="A173" s="84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2"/>
    </row>
    <row r="174" ht="15.75" customHeight="1">
      <c r="A174" s="84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2"/>
    </row>
    <row r="175" ht="15.75" customHeight="1">
      <c r="A175" s="84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2"/>
    </row>
    <row r="176" ht="15.75" customHeight="1">
      <c r="A176" s="84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2"/>
    </row>
    <row r="177" ht="15.75" customHeight="1">
      <c r="A177" s="84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2"/>
    </row>
    <row r="178" ht="15.75" customHeight="1">
      <c r="A178" s="84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2"/>
    </row>
    <row r="179" ht="15.75" customHeight="1">
      <c r="A179" s="84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2"/>
    </row>
    <row r="180" ht="15.75" customHeight="1">
      <c r="A180" s="84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2"/>
    </row>
    <row r="181" ht="15.75" customHeight="1">
      <c r="A181" s="84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2"/>
    </row>
    <row r="182" ht="15.75" customHeight="1">
      <c r="A182" s="84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2"/>
    </row>
    <row r="183" ht="15.75" customHeight="1">
      <c r="A183" s="84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2"/>
    </row>
    <row r="184" ht="15.75" customHeight="1">
      <c r="A184" s="84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2"/>
    </row>
    <row r="185" ht="15.75" customHeight="1">
      <c r="A185" s="84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2"/>
    </row>
    <row r="186" ht="15.75" customHeight="1">
      <c r="A186" s="84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2"/>
    </row>
    <row r="187" ht="15.75" customHeight="1">
      <c r="A187" s="84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2"/>
    </row>
    <row r="188" ht="15.75" customHeight="1">
      <c r="A188" s="84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2"/>
    </row>
    <row r="189" ht="15.75" customHeight="1">
      <c r="A189" s="84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2"/>
    </row>
    <row r="190" ht="15.75" customHeight="1">
      <c r="A190" s="84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2"/>
    </row>
    <row r="191" ht="15.75" customHeight="1">
      <c r="A191" s="84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2"/>
    </row>
    <row r="192" ht="15.75" customHeight="1">
      <c r="A192" s="84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2"/>
    </row>
    <row r="193" ht="15.75" customHeight="1">
      <c r="A193" s="84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2"/>
    </row>
    <row r="194" ht="15.75" customHeight="1">
      <c r="A194" s="8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2"/>
    </row>
    <row r="195" ht="15.75" customHeight="1">
      <c r="A195" s="84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2"/>
    </row>
    <row r="196" ht="15.75" customHeight="1">
      <c r="A196" s="84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2"/>
    </row>
    <row r="197" ht="15.75" customHeight="1">
      <c r="A197" s="84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2"/>
    </row>
    <row r="198" ht="15.75" customHeight="1">
      <c r="A198" s="84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2"/>
    </row>
    <row r="199" ht="15.75" customHeight="1">
      <c r="A199" s="84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2"/>
    </row>
    <row r="200" ht="15.75" customHeight="1">
      <c r="A200" s="84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2"/>
    </row>
    <row r="201" ht="15.75" customHeight="1">
      <c r="A201" s="84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2"/>
    </row>
    <row r="202" ht="15.75" customHeight="1">
      <c r="A202" s="84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2"/>
    </row>
    <row r="203" ht="15.75" customHeight="1">
      <c r="A203" s="84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2"/>
    </row>
    <row r="204" ht="15.75" customHeight="1">
      <c r="A204" s="84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2"/>
    </row>
    <row r="205" ht="15.75" customHeight="1">
      <c r="A205" s="84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2"/>
    </row>
    <row r="206" ht="15.75" customHeight="1">
      <c r="A206" s="84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2"/>
    </row>
    <row r="207" ht="15.75" customHeight="1">
      <c r="A207" s="84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2"/>
    </row>
    <row r="208" ht="15.75" customHeight="1">
      <c r="A208" s="84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2"/>
    </row>
    <row r="209" ht="15.75" customHeight="1">
      <c r="A209" s="84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2"/>
    </row>
    <row r="210" ht="15.75" customHeight="1">
      <c r="A210" s="84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2"/>
    </row>
    <row r="211" ht="15.75" customHeight="1">
      <c r="A211" s="84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2"/>
    </row>
    <row r="212" ht="15.75" customHeight="1">
      <c r="A212" s="84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2"/>
    </row>
    <row r="213" ht="15.75" customHeight="1">
      <c r="A213" s="84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2"/>
    </row>
    <row r="214" ht="15.75" customHeight="1">
      <c r="A214" s="84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2"/>
    </row>
    <row r="215" ht="15.75" customHeight="1">
      <c r="A215" s="84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2"/>
    </row>
    <row r="216" ht="15.75" customHeight="1">
      <c r="A216" s="84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2"/>
    </row>
    <row r="217" ht="15.75" customHeight="1">
      <c r="A217" s="84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2"/>
    </row>
    <row r="218" ht="15.75" customHeight="1">
      <c r="A218" s="84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2"/>
    </row>
    <row r="219" ht="15.75" customHeight="1">
      <c r="A219" s="84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2"/>
    </row>
    <row r="220" ht="15.75" customHeight="1">
      <c r="A220" s="84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2"/>
    </row>
    <row r="221" ht="15.75" customHeight="1">
      <c r="A221" s="84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2"/>
    </row>
    <row r="222" ht="15.75" customHeight="1">
      <c r="A222" s="84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2"/>
    </row>
    <row r="223" ht="15.75" customHeight="1">
      <c r="A223" s="84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2"/>
    </row>
    <row r="224" ht="15.75" customHeight="1">
      <c r="A224" s="84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2"/>
    </row>
    <row r="225" ht="15.75" customHeight="1">
      <c r="A225" s="84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2"/>
    </row>
    <row r="226" ht="15.75" customHeight="1">
      <c r="A226" s="84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2"/>
    </row>
    <row r="227" ht="15.75" customHeight="1">
      <c r="A227" s="84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2"/>
    </row>
    <row r="228" ht="15.75" customHeight="1">
      <c r="A228" s="84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2"/>
    </row>
    <row r="229" ht="15.75" customHeight="1">
      <c r="A229" s="84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2"/>
    </row>
    <row r="230" ht="15.75" customHeight="1">
      <c r="A230" s="84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2"/>
    </row>
    <row r="231" ht="15.75" customHeight="1">
      <c r="A231" s="84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2"/>
    </row>
    <row r="232" ht="15.75" customHeight="1">
      <c r="A232" s="84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2"/>
    </row>
    <row r="233" ht="15.75" customHeight="1">
      <c r="A233" s="84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2"/>
    </row>
    <row r="234" ht="15.75" customHeight="1">
      <c r="A234" s="84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2"/>
    </row>
    <row r="235" ht="15.75" customHeight="1">
      <c r="A235" s="84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2"/>
    </row>
    <row r="236" ht="15.75" customHeight="1">
      <c r="A236" s="84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2"/>
    </row>
    <row r="237" ht="15.75" customHeight="1">
      <c r="A237" s="84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2"/>
    </row>
    <row r="238" ht="15.75" customHeight="1">
      <c r="A238" s="84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2"/>
    </row>
    <row r="239" ht="15.75" customHeight="1">
      <c r="A239" s="8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2"/>
    </row>
    <row r="240" ht="15.75" customHeight="1">
      <c r="A240" s="8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2"/>
    </row>
    <row r="241" ht="15.75" customHeight="1">
      <c r="A241" s="84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2"/>
    </row>
    <row r="242" ht="15.75" customHeight="1">
      <c r="A242" s="84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2"/>
    </row>
    <row r="243" ht="15.75" customHeight="1">
      <c r="A243" s="84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2"/>
    </row>
    <row r="244" ht="15.75" customHeight="1">
      <c r="A244" s="84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2"/>
    </row>
    <row r="245" ht="15.75" customHeight="1">
      <c r="A245" s="84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2"/>
    </row>
    <row r="246" ht="15.75" customHeight="1">
      <c r="A246" s="84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2"/>
    </row>
    <row r="247" ht="15.75" customHeight="1">
      <c r="A247" s="84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2"/>
    </row>
    <row r="248" ht="15.75" customHeight="1">
      <c r="A248" s="84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2"/>
    </row>
    <row r="249" ht="15.75" customHeight="1">
      <c r="A249" s="84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2"/>
    </row>
    <row r="250" ht="15.75" customHeight="1">
      <c r="A250" s="84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2"/>
    </row>
    <row r="251" ht="15.75" customHeight="1">
      <c r="A251" s="84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2"/>
    </row>
    <row r="252" ht="15.7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</row>
    <row r="253" ht="15.7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</row>
    <row r="254" ht="15.7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</row>
    <row r="255" ht="15.7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</row>
    <row r="256" ht="15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</row>
    <row r="257" ht="15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</row>
    <row r="258" ht="15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</row>
    <row r="259" ht="15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</row>
    <row r="260" ht="15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ht="15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ht="15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ht="15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ht="15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ht="15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ht="15.7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</row>
    <row r="267" ht="15.7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ht="15.7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ht="15.7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ht="15.7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ht="15.7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ht="15.7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ht="15.7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ht="15.7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ht="15.7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ht="15.7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ht="15.7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ht="15.7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ht="15.7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</row>
    <row r="280" ht="15.7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ht="15.7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ht="15.7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ht="15.7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ht="15.7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ht="15.7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ht="15.7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ht="15.7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ht="15.7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ht="15.7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ht="15.7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ht="15.7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ht="15.7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</row>
    <row r="293" ht="15.7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ht="15.7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ht="15.7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ht="15.7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ht="15.7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ht="15.7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ht="15.7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ht="15.7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ht="15.7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ht="15.7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ht="15.7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ht="15.7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ht="15.7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</row>
    <row r="306" ht="15.7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ht="15.7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ht="15.7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ht="15.7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ht="15.7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ht="15.7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ht="15.7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ht="15.7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ht="15.7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ht="15.7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ht="15.7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ht="15.7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ht="15.7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</row>
    <row r="319" ht="15.7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ht="15.7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ht="15.7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ht="15.7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ht="15.7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ht="15.7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ht="15.7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ht="15.7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ht="15.7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ht="15.7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ht="15.7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ht="15.7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ht="15.7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</row>
    <row r="332" ht="15.7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ht="15.7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ht="15.7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ht="15.7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ht="15.7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ht="15.7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ht="15.7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ht="15.7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ht="15.7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ht="15.7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ht="15.7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ht="15.7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ht="15.7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</row>
    <row r="345" ht="15.7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</row>
    <row r="346" ht="15.7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</row>
    <row r="347" ht="15.7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</row>
    <row r="348" ht="15.7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</row>
    <row r="349" ht="15.7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</row>
    <row r="350" ht="15.7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</row>
    <row r="351" ht="15.7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</row>
    <row r="352" ht="15.7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</row>
    <row r="353" ht="15.7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</row>
    <row r="354" ht="15.7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</row>
    <row r="355" ht="15.7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</row>
    <row r="356" ht="15.7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</row>
    <row r="357" ht="15.7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</row>
    <row r="358" ht="15.7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</row>
    <row r="359" ht="15.7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</row>
    <row r="360" ht="15.7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</row>
    <row r="361" ht="15.7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</row>
    <row r="362" ht="15.7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</row>
    <row r="363" ht="15.7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</row>
    <row r="364" ht="15.7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</row>
    <row r="365" ht="15.7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</row>
    <row r="366" ht="15.7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</row>
    <row r="367" ht="15.7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</row>
    <row r="368" ht="15.7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</row>
    <row r="369" ht="15.7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</row>
    <row r="370" ht="15.7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</row>
    <row r="371" ht="15.7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</row>
    <row r="372" ht="15.7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</row>
    <row r="373" ht="15.7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</row>
    <row r="374" ht="15.7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</row>
    <row r="375" ht="15.7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</row>
    <row r="376" ht="15.7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</row>
    <row r="377" ht="15.7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</row>
    <row r="378" ht="15.7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</row>
    <row r="379" ht="15.7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</row>
    <row r="380" ht="15.7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</row>
    <row r="381" ht="15.7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</row>
    <row r="382" ht="15.7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</row>
    <row r="383" ht="15.7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</row>
    <row r="384" ht="15.7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</row>
    <row r="385" ht="15.7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</row>
    <row r="386" ht="15.7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</row>
    <row r="387" ht="15.7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</row>
    <row r="388" ht="15.7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</row>
    <row r="389" ht="15.7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</row>
    <row r="390" ht="15.7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</row>
    <row r="391" ht="15.7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</row>
    <row r="392" ht="15.7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</row>
    <row r="393" ht="15.7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</row>
    <row r="394" ht="15.7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</row>
    <row r="395" ht="15.7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</row>
    <row r="396" ht="15.7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</row>
    <row r="397" ht="15.7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</row>
    <row r="398" ht="15.7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</row>
    <row r="399" ht="15.7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</row>
    <row r="400" ht="15.7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</row>
    <row r="401" ht="15.7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</row>
    <row r="402" ht="15.7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</row>
    <row r="403" ht="15.7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</row>
    <row r="404" ht="15.7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</row>
    <row r="405" ht="15.7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</row>
    <row r="406" ht="15.7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</row>
    <row r="407" ht="15.7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</row>
    <row r="408" ht="15.7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</row>
    <row r="409" ht="15.7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</row>
    <row r="410" ht="15.7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</row>
    <row r="411" ht="15.7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</row>
    <row r="412" ht="15.7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</row>
    <row r="413" ht="15.7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</row>
    <row r="414" ht="15.7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</row>
    <row r="415" ht="15.7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</row>
    <row r="416" ht="15.7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</row>
    <row r="417" ht="15.7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</row>
    <row r="418" ht="15.7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</row>
    <row r="419" ht="15.7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</row>
    <row r="420" ht="15.7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</row>
    <row r="421" ht="15.7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</row>
    <row r="422" ht="15.7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</row>
    <row r="423" ht="15.7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</row>
    <row r="424" ht="15.7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</row>
    <row r="425" ht="15.7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</row>
    <row r="426" ht="15.7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</row>
    <row r="427" ht="15.7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</row>
    <row r="428" ht="15.7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</row>
    <row r="429" ht="15.7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</row>
    <row r="430" ht="15.7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</row>
    <row r="431" ht="15.7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</row>
    <row r="432" ht="15.7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</row>
    <row r="433" ht="15.7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</row>
    <row r="434" ht="15.7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</row>
    <row r="435" ht="15.7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</row>
    <row r="436" ht="15.7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</row>
    <row r="437" ht="15.7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</row>
    <row r="438" ht="15.7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</row>
    <row r="439" ht="15.7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</row>
    <row r="440" ht="15.7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</row>
    <row r="441" ht="15.7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</row>
    <row r="442" ht="15.7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</row>
    <row r="443" ht="15.7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</row>
    <row r="444" ht="15.7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</row>
    <row r="445" ht="15.7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</row>
    <row r="446" ht="15.7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</row>
    <row r="447" ht="15.7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</row>
    <row r="448" ht="15.7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</row>
    <row r="449" ht="15.7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</row>
    <row r="450" ht="15.7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</row>
    <row r="451" ht="15.7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</row>
    <row r="452" ht="15.7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</row>
    <row r="453" ht="15.7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</row>
    <row r="454" ht="15.7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</row>
    <row r="455" ht="15.7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</row>
    <row r="456" ht="15.7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</row>
    <row r="457" ht="15.7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</row>
    <row r="458" ht="15.7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</row>
    <row r="459" ht="15.7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</row>
    <row r="460" ht="15.7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</row>
    <row r="461" ht="15.7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</row>
    <row r="462" ht="15.7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</row>
    <row r="463" ht="15.7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</row>
    <row r="464" ht="15.7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</row>
    <row r="465" ht="15.7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</row>
    <row r="466" ht="15.7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</row>
    <row r="467" ht="15.7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</row>
    <row r="468" ht="15.7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</row>
    <row r="469" ht="15.7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</row>
    <row r="470" ht="15.7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</row>
    <row r="471" ht="15.7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</row>
    <row r="472" ht="15.7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</row>
    <row r="473" ht="15.7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</row>
    <row r="474" ht="15.7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</row>
    <row r="475" ht="15.7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</row>
    <row r="476" ht="15.7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</row>
    <row r="477" ht="15.7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</row>
    <row r="478" ht="15.7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</row>
    <row r="479" ht="15.7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</row>
    <row r="480" ht="15.7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</row>
    <row r="481" ht="15.7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</row>
    <row r="482" ht="15.7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</row>
    <row r="483" ht="15.7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</row>
    <row r="484" ht="15.7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</row>
    <row r="485" ht="15.7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</row>
    <row r="486" ht="15.7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</row>
    <row r="487" ht="15.7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</row>
    <row r="488" ht="15.7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</row>
    <row r="489" ht="15.7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</row>
    <row r="490" ht="15.7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</row>
    <row r="491" ht="15.7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</row>
    <row r="492" ht="15.7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</row>
    <row r="493" ht="15.7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</row>
    <row r="494" ht="15.7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</row>
    <row r="495" ht="15.7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</row>
    <row r="496" ht="15.7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</row>
    <row r="497" ht="15.7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</row>
    <row r="498" ht="15.7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</row>
    <row r="499" ht="15.7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</row>
    <row r="500" ht="15.7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</row>
    <row r="501" ht="15.7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</row>
    <row r="502" ht="15.7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</row>
    <row r="503" ht="15.7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</row>
    <row r="504" ht="15.7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</row>
    <row r="505" ht="15.7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</row>
    <row r="506" ht="15.7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</row>
    <row r="507" ht="15.7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</row>
    <row r="508" ht="15.7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</row>
    <row r="509" ht="15.7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</row>
    <row r="510" ht="15.7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</row>
    <row r="511" ht="15.7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</row>
    <row r="512" ht="15.7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</row>
    <row r="513" ht="15.7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</row>
    <row r="514" ht="15.7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</row>
    <row r="515" ht="15.7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</row>
    <row r="516" ht="15.7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</row>
    <row r="517" ht="15.7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</row>
    <row r="518" ht="15.7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</row>
    <row r="519" ht="15.7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</row>
    <row r="520" ht="15.7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</row>
    <row r="521" ht="15.7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</row>
    <row r="522" ht="15.7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</row>
    <row r="523" ht="15.7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</row>
    <row r="524" ht="15.7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</row>
    <row r="525" ht="15.7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</row>
    <row r="526" ht="15.7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</row>
    <row r="527" ht="15.7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</row>
    <row r="528" ht="15.7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</row>
    <row r="529" ht="15.7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</row>
    <row r="530" ht="15.7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</row>
    <row r="531" ht="15.7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</row>
    <row r="532" ht="15.7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</row>
    <row r="533" ht="15.7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ht="15.7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ht="15.7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ht="15.7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ht="15.7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ht="15.7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ht="15.7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</row>
    <row r="540" ht="15.7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ht="15.7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ht="15.7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ht="15.7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ht="15.7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ht="15.7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ht="15.7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ht="15.7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ht="15.7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ht="15.7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ht="15.7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ht="15.7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ht="15.7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</row>
    <row r="553" ht="15.7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ht="15.7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ht="15.7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ht="15.7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ht="15.7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ht="15.7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ht="15.7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ht="15.7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ht="15.7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ht="15.7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ht="15.7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ht="15.7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ht="15.7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</row>
    <row r="566" ht="15.7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ht="15.7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ht="15.7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ht="15.7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ht="15.7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ht="15.7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ht="15.7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ht="15.7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ht="15.7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ht="15.7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ht="15.7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ht="15.7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ht="15.7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</row>
    <row r="579" ht="15.7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ht="15.7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ht="15.7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ht="15.7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ht="15.7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ht="15.7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ht="15.7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ht="15.7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ht="15.7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ht="15.7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ht="15.7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ht="15.7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ht="15.7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</row>
    <row r="592" ht="15.7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ht="15.7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ht="15.7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ht="15.7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ht="15.7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ht="15.7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ht="15.7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ht="15.7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ht="15.7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ht="15.7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ht="15.7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ht="15.7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ht="15.7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</row>
    <row r="605" ht="15.7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ht="15.7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ht="15.7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ht="15.7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ht="15.7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ht="15.7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ht="15.7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ht="15.7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ht="15.7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ht="15.7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ht="15.7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ht="15.7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ht="15.7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</row>
    <row r="618" ht="15.7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ht="15.7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ht="15.7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ht="15.7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ht="15.7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ht="15.7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ht="15.7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ht="15.7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ht="15.7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ht="15.7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ht="15.7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ht="15.7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ht="15.7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</row>
    <row r="631" ht="15.7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</row>
    <row r="632" ht="15.7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</row>
    <row r="633" ht="15.7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</row>
    <row r="634" ht="15.7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</row>
    <row r="635" ht="15.7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</row>
    <row r="636" ht="15.7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</row>
    <row r="637" ht="15.7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</row>
    <row r="638" ht="15.7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</row>
    <row r="639" ht="15.7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</row>
    <row r="640" ht="15.7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</row>
    <row r="641" ht="15.7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</row>
    <row r="642" ht="15.7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</row>
    <row r="643" ht="15.7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</row>
    <row r="644" ht="15.7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</row>
    <row r="645" ht="15.7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</row>
    <row r="646" ht="15.7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</row>
    <row r="647" ht="15.7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</row>
    <row r="648" ht="15.7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</row>
    <row r="649" ht="15.7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</row>
    <row r="650" ht="15.7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</row>
    <row r="651" ht="15.7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</row>
    <row r="652" ht="15.7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</row>
    <row r="653" ht="15.7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</row>
    <row r="654" ht="15.7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</row>
    <row r="655" ht="15.7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</row>
    <row r="656" ht="15.7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</row>
    <row r="657" ht="15.7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</row>
    <row r="658" ht="15.7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</row>
    <row r="659" ht="15.7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</row>
    <row r="660" ht="15.7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</row>
    <row r="661" ht="15.7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</row>
    <row r="662" ht="15.7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</row>
    <row r="663" ht="15.7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</row>
    <row r="664" ht="15.7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</row>
    <row r="665" ht="15.7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</row>
    <row r="666" ht="15.7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</row>
    <row r="667" ht="15.7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</row>
    <row r="668" ht="15.7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</row>
    <row r="669" ht="15.7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</row>
    <row r="670" ht="15.7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</row>
    <row r="671" ht="15.7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</row>
    <row r="672" ht="15.7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</row>
    <row r="673" ht="15.7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</row>
    <row r="674" ht="15.7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</row>
    <row r="675" ht="15.7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</row>
    <row r="676" ht="15.7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</row>
    <row r="677" ht="15.7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</row>
    <row r="678" ht="15.7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</row>
    <row r="679" ht="15.7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</row>
    <row r="680" ht="15.7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</row>
    <row r="681" ht="15.7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</row>
    <row r="682" ht="15.7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</row>
    <row r="683" ht="15.7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</row>
    <row r="684" ht="15.7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</row>
    <row r="685" ht="15.7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</row>
    <row r="686" ht="15.7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</row>
    <row r="687" ht="15.7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</row>
    <row r="688" ht="15.7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</row>
    <row r="689" ht="15.7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</row>
    <row r="690" ht="15.7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</row>
    <row r="691" ht="15.7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</row>
    <row r="692" ht="15.7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</row>
    <row r="693" ht="15.7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</row>
    <row r="694" ht="15.7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</row>
    <row r="695" ht="15.7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</row>
    <row r="696" ht="15.7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</row>
    <row r="697" ht="15.7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</row>
    <row r="698" ht="15.7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</row>
    <row r="699" ht="15.7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</row>
    <row r="700" ht="15.7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</row>
    <row r="701" ht="15.7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</row>
    <row r="702" ht="15.7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</row>
    <row r="703" ht="15.7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</row>
    <row r="704" ht="15.7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</row>
    <row r="705" ht="15.7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</row>
    <row r="706" ht="15.7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</row>
    <row r="707" ht="15.7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</row>
    <row r="708" ht="15.7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</row>
    <row r="709" ht="15.7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</row>
    <row r="710" ht="15.7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</row>
    <row r="711" ht="15.7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</row>
    <row r="712" ht="15.7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</row>
    <row r="713" ht="15.7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</row>
    <row r="714" ht="15.7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</row>
    <row r="715" ht="15.7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</row>
    <row r="716" ht="15.7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</row>
    <row r="717" ht="15.7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</row>
    <row r="718" ht="15.7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</row>
    <row r="719" ht="15.7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</row>
    <row r="720" ht="15.7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</row>
    <row r="721" ht="15.7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</row>
    <row r="722" ht="15.7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</row>
    <row r="723" ht="15.7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</row>
    <row r="724" ht="15.7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</row>
    <row r="725" ht="15.7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</row>
    <row r="726" ht="15.7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</row>
    <row r="727" ht="15.7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</row>
    <row r="728" ht="15.7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</row>
    <row r="729" ht="15.7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</row>
    <row r="730" ht="15.7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</row>
    <row r="731" ht="15.7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</row>
    <row r="732" ht="15.7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</row>
    <row r="733" ht="15.7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</row>
    <row r="734" ht="15.7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</row>
    <row r="735" ht="15.7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</row>
    <row r="736" ht="15.7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</row>
    <row r="737" ht="15.7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</row>
    <row r="738" ht="15.7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</row>
    <row r="739" ht="15.7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</row>
    <row r="740" ht="15.7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</row>
    <row r="741" ht="15.7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</row>
    <row r="742" ht="15.7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</row>
    <row r="743" ht="15.7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</row>
    <row r="744" ht="15.7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</row>
    <row r="745" ht="15.7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</row>
    <row r="746" ht="15.7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</row>
    <row r="747" ht="15.7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</row>
    <row r="748" ht="15.7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</row>
    <row r="749" ht="15.7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</row>
    <row r="750" ht="15.7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</row>
    <row r="751" ht="15.7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</row>
    <row r="752" ht="15.7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</row>
    <row r="753" ht="15.7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</row>
    <row r="754" ht="15.7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</row>
    <row r="755" ht="15.7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</row>
    <row r="756" ht="15.7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</row>
    <row r="757" ht="15.7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</row>
    <row r="758" ht="15.7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</row>
    <row r="759" ht="15.7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</row>
    <row r="760" ht="15.7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</row>
    <row r="761" ht="15.7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</row>
    <row r="762" ht="15.7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</row>
    <row r="763" ht="15.7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</row>
    <row r="764" ht="15.7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</row>
    <row r="765" ht="15.7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</row>
    <row r="766" ht="15.7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</row>
    <row r="767" ht="15.7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</row>
    <row r="768" ht="15.7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</row>
    <row r="769" ht="15.7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</row>
    <row r="770" ht="15.7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</row>
    <row r="771" ht="15.7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</row>
    <row r="772" ht="15.7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</row>
    <row r="773" ht="15.7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</row>
    <row r="774" ht="15.7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</row>
    <row r="775" ht="15.7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</row>
    <row r="776" ht="15.7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</row>
    <row r="777" ht="15.7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</row>
    <row r="778" ht="15.7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</row>
    <row r="779" ht="15.7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</row>
    <row r="780" ht="15.7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</row>
    <row r="781" ht="15.7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</row>
    <row r="782" ht="15.7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</row>
    <row r="783" ht="15.7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</row>
    <row r="784" ht="15.7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</row>
    <row r="785" ht="15.7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</row>
    <row r="786" ht="15.7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</row>
    <row r="787" ht="15.7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</row>
    <row r="788" ht="15.7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</row>
    <row r="789" ht="15.7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</row>
    <row r="790" ht="15.7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</row>
    <row r="791" ht="15.7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</row>
    <row r="792" ht="15.7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</row>
    <row r="793" ht="15.7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</row>
    <row r="794" ht="15.7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</row>
    <row r="795" ht="15.7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</row>
    <row r="796" ht="15.7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</row>
    <row r="797" ht="15.7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</row>
    <row r="798" ht="15.7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</row>
    <row r="799" ht="15.7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</row>
    <row r="800" ht="15.7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</row>
    <row r="801" ht="15.7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</row>
    <row r="802" ht="15.7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</row>
    <row r="803" ht="15.7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</row>
    <row r="804" ht="15.7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</row>
    <row r="805" ht="15.7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</row>
    <row r="806" ht="15.7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</row>
    <row r="807" ht="15.7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</row>
    <row r="808" ht="15.7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</row>
    <row r="809" ht="15.7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</row>
    <row r="810" ht="15.7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</row>
    <row r="811" ht="15.7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</row>
    <row r="812" ht="15.7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</row>
    <row r="813" ht="15.7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</row>
    <row r="814" ht="15.7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</row>
    <row r="815" ht="15.7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</row>
    <row r="816" ht="15.7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</row>
    <row r="817" ht="15.7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</row>
    <row r="818" ht="15.7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</row>
    <row r="819" ht="15.7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</row>
    <row r="820" ht="15.7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</row>
    <row r="821" ht="15.7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</row>
    <row r="822" ht="15.7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</row>
    <row r="823" ht="15.7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</row>
    <row r="824" ht="15.7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</row>
    <row r="825" ht="15.7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</row>
    <row r="826" ht="15.7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</row>
    <row r="827" ht="15.7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</row>
    <row r="828" ht="15.7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</row>
    <row r="829" ht="15.7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</row>
    <row r="830" ht="15.7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</row>
    <row r="831" ht="15.7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</row>
    <row r="832" ht="15.7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</row>
    <row r="833" ht="15.7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</row>
    <row r="834" ht="15.7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</row>
    <row r="835" ht="15.7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</row>
    <row r="836" ht="15.7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</row>
    <row r="837" ht="15.7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</row>
    <row r="838" ht="15.7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</row>
    <row r="839" ht="15.7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</row>
    <row r="840" ht="15.7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</row>
    <row r="841" ht="15.7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</row>
    <row r="842" ht="15.7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</row>
    <row r="843" ht="15.7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</row>
    <row r="844" ht="15.7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</row>
    <row r="845" ht="15.7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</row>
    <row r="846" ht="15.7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</row>
    <row r="847" ht="15.7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</row>
    <row r="848" ht="15.7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</row>
    <row r="849" ht="15.7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</row>
    <row r="850" ht="15.7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</row>
    <row r="851" ht="15.7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</row>
    <row r="852" ht="15.7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</row>
    <row r="853" ht="15.7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</row>
    <row r="854" ht="15.7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</row>
    <row r="855" ht="15.7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</row>
    <row r="856" ht="15.7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</row>
    <row r="857" ht="15.7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</row>
    <row r="858" ht="15.7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</row>
    <row r="859" ht="15.7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</row>
    <row r="860" ht="15.7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</row>
    <row r="861" ht="15.7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</row>
    <row r="862" ht="15.7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</row>
    <row r="863" ht="15.7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</row>
    <row r="864" ht="15.7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</row>
    <row r="865" ht="15.7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</row>
    <row r="866" ht="15.7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</row>
    <row r="867" ht="15.7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</row>
    <row r="868" ht="15.7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</row>
    <row r="869" ht="15.7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</row>
    <row r="870" ht="15.7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</row>
    <row r="871" ht="15.7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</row>
    <row r="872" ht="15.7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</row>
    <row r="873" ht="15.7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</row>
    <row r="874" ht="15.7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</row>
    <row r="875" ht="15.7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</row>
    <row r="876" ht="15.7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</row>
    <row r="877" ht="15.7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</row>
    <row r="878" ht="15.7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</row>
    <row r="879" ht="15.7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</row>
    <row r="880" ht="15.7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</row>
    <row r="881" ht="15.7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</row>
    <row r="882" ht="15.7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</row>
    <row r="883" ht="15.7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</row>
    <row r="884" ht="15.7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</row>
    <row r="885" ht="15.7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</row>
    <row r="886" ht="15.7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</row>
    <row r="887" ht="15.7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</row>
    <row r="888" ht="15.7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</row>
    <row r="889" ht="15.7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</row>
    <row r="890" ht="15.7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</row>
    <row r="891" ht="15.7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</row>
    <row r="892" ht="15.7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</row>
    <row r="893" ht="15.7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</row>
    <row r="894" ht="15.7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</row>
    <row r="895" ht="15.7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</row>
    <row r="896" ht="15.7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</row>
    <row r="897" ht="15.7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</row>
    <row r="898" ht="15.7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</row>
    <row r="899" ht="15.7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</row>
    <row r="900" ht="15.7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</row>
    <row r="901" ht="15.7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</row>
    <row r="902" ht="15.7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</row>
    <row r="903" ht="15.7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</row>
    <row r="904" ht="15.7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</row>
    <row r="905" ht="15.7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</row>
    <row r="906" ht="15.7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</row>
    <row r="907" ht="15.7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</row>
    <row r="908" ht="15.7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</row>
    <row r="909" ht="15.7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</row>
    <row r="910" ht="15.7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</row>
    <row r="911" ht="15.7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</row>
    <row r="912" ht="15.7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</row>
    <row r="913" ht="15.7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</row>
    <row r="914" ht="15.7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</row>
    <row r="915" ht="15.7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</row>
    <row r="916" ht="15.7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</row>
    <row r="917" ht="15.7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</row>
    <row r="918" ht="15.7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</row>
    <row r="919" ht="15.7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</row>
    <row r="920" ht="15.7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</row>
    <row r="921" ht="15.7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</row>
    <row r="922" ht="15.7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</row>
    <row r="923" ht="15.7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</row>
    <row r="924" ht="15.7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</row>
    <row r="925" ht="15.7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</row>
    <row r="926" ht="15.7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</row>
    <row r="927" ht="15.7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</row>
    <row r="928" ht="15.7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</row>
    <row r="929" ht="15.7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</row>
    <row r="930" ht="15.7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</row>
    <row r="931" ht="15.7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</row>
    <row r="932" ht="15.7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</row>
    <row r="933" ht="15.7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</row>
    <row r="934" ht="15.7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</row>
    <row r="935" ht="15.7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</row>
    <row r="936" ht="15.7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</row>
    <row r="937" ht="15.7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</row>
    <row r="938" ht="15.7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</row>
    <row r="939" ht="15.7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</row>
    <row r="940" ht="15.7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</row>
    <row r="941" ht="15.7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</row>
    <row r="942" ht="15.7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</row>
    <row r="943" ht="15.7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</row>
    <row r="944" ht="15.7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</row>
    <row r="945" ht="15.7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</row>
    <row r="946" ht="15.7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</row>
    <row r="947" ht="15.7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</row>
    <row r="948" ht="15.7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</row>
    <row r="949" ht="15.7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</row>
    <row r="950" ht="15.7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</row>
    <row r="951" ht="15.7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</row>
    <row r="952" ht="15.7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</row>
    <row r="953" ht="15.7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</row>
    <row r="954" ht="15.7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</row>
    <row r="955" ht="15.7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</row>
    <row r="956" ht="15.7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</row>
    <row r="957" ht="15.7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</row>
    <row r="958" ht="15.7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</row>
    <row r="959" ht="15.7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</row>
    <row r="960" ht="15.7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</row>
    <row r="961" ht="15.7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</row>
    <row r="962" ht="15.7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</row>
    <row r="963" ht="15.7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</row>
    <row r="964" ht="15.7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</row>
    <row r="965" ht="15.7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</row>
    <row r="966" ht="15.7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</row>
    <row r="967" ht="15.7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</row>
    <row r="968" ht="15.7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</row>
    <row r="969" ht="15.7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</row>
    <row r="970" ht="15.7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</row>
    <row r="971" ht="15.7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</row>
    <row r="972" ht="15.7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</row>
    <row r="973" ht="15.7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</row>
    <row r="974" ht="15.7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</row>
    <row r="975" ht="15.7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</row>
    <row r="976" ht="15.7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</row>
    <row r="977" ht="15.7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</row>
    <row r="978" ht="15.7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</row>
    <row r="979" ht="15.7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</row>
    <row r="980" ht="15.7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</row>
    <row r="981" ht="15.7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</row>
    <row r="982" ht="15.7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</row>
    <row r="983" ht="15.7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</row>
    <row r="984" ht="15.7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</row>
    <row r="985" ht="15.7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</row>
    <row r="986" ht="15.7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</row>
    <row r="987" ht="15.7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</row>
    <row r="988" ht="15.7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</row>
    <row r="989" ht="15.7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</row>
    <row r="990" ht="15.7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</row>
    <row r="991" ht="15.7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</row>
    <row r="992" ht="15.7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</row>
    <row r="993" ht="15.7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</row>
    <row r="994" ht="15.7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</row>
    <row r="995" ht="15.7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</row>
    <row r="996" ht="15.7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</row>
    <row r="997" ht="15.7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</row>
    <row r="998" ht="15.7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</row>
    <row r="999" ht="15.7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</row>
    <row r="1000" ht="15.7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</row>
  </sheetData>
  <mergeCells count="10">
    <mergeCell ref="A35:D37"/>
    <mergeCell ref="A45:D46"/>
    <mergeCell ref="A50:D51"/>
    <mergeCell ref="A1:B5"/>
    <mergeCell ref="A10:D12"/>
    <mergeCell ref="E10:R10"/>
    <mergeCell ref="E11:R12"/>
    <mergeCell ref="A27:D28"/>
    <mergeCell ref="E35:R35"/>
    <mergeCell ref="E36:R37"/>
  </mergeCells>
  <hyperlinks>
    <hyperlink r:id="rId1" ref="A14"/>
    <hyperlink r:id="rId2" ref="A15"/>
    <hyperlink r:id="rId3" ref="A16"/>
    <hyperlink r:id="rId4" ref="A17"/>
    <hyperlink r:id="rId5" ref="A18"/>
    <hyperlink r:id="rId6" ref="A19"/>
    <hyperlink r:id="rId7" ref="A20"/>
    <hyperlink r:id="rId8" ref="A21"/>
    <hyperlink r:id="rId9" ref="A22"/>
    <hyperlink r:id="rId10" ref="A23"/>
    <hyperlink r:id="rId11" ref="A24"/>
    <hyperlink r:id="rId12" ref="A25"/>
    <hyperlink r:id="rId13" ref="A39"/>
    <hyperlink r:id="rId14" ref="A40"/>
    <hyperlink r:id="rId15" ref="A41"/>
    <hyperlink r:id="rId16" ref="A42"/>
    <hyperlink r:id="rId17" ref="A43"/>
    <hyperlink r:id="rId18" ref="A44"/>
  </hyperlinks>
  <printOptions/>
  <pageMargins bottom="1.0" footer="0.0" header="0.0" left="0.75" right="0.75" top="1.0"/>
  <pageSetup orientation="landscape"/>
  <headerFooter>
    <oddFooter>&amp;C000000000000000000000000000000000000&amp;P</oddFooter>
  </headerFooter>
  <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40.38"/>
    <col customWidth="1" min="2" max="14" width="10.75"/>
    <col customWidth="1" min="15" max="26" width="14.5"/>
  </cols>
  <sheetData>
    <row r="1" ht="18.75" customHeight="1">
      <c r="A1" s="653" t="s">
        <v>605</v>
      </c>
      <c r="B1" s="654"/>
      <c r="C1" s="654"/>
      <c r="D1" s="572"/>
      <c r="E1" s="574"/>
      <c r="F1" s="574"/>
      <c r="G1" s="574"/>
      <c r="H1" s="574"/>
      <c r="I1" s="574"/>
      <c r="J1" s="574"/>
      <c r="K1" s="574"/>
      <c r="L1" s="574"/>
      <c r="M1" s="574"/>
      <c r="N1" s="575"/>
      <c r="O1" s="576"/>
      <c r="P1" s="7"/>
      <c r="Q1" s="7"/>
      <c r="R1" s="7"/>
      <c r="S1" s="7"/>
      <c r="T1" s="7"/>
      <c r="U1" s="7"/>
      <c r="V1" s="7"/>
      <c r="W1" s="7"/>
      <c r="X1" s="7"/>
      <c r="Y1" s="7"/>
      <c r="Z1" s="8"/>
    </row>
    <row r="2" ht="55.5" customHeight="1">
      <c r="A2" s="577"/>
      <c r="D2" s="578"/>
      <c r="E2" s="655"/>
      <c r="F2" s="23"/>
      <c r="G2" s="23"/>
      <c r="H2" s="23"/>
      <c r="I2" s="23"/>
      <c r="J2" s="23"/>
      <c r="K2" s="23"/>
      <c r="L2" s="656"/>
      <c r="M2" s="657"/>
      <c r="N2" s="658"/>
      <c r="O2" s="84"/>
      <c r="P2" s="10"/>
      <c r="Q2" s="10"/>
      <c r="R2" s="10"/>
      <c r="S2" s="10"/>
      <c r="T2" s="10"/>
      <c r="U2" s="10"/>
      <c r="V2" s="10"/>
      <c r="W2" s="10"/>
      <c r="X2" s="10"/>
      <c r="Y2" s="10"/>
      <c r="Z2" s="12"/>
    </row>
    <row r="3" ht="51.0" customHeight="1">
      <c r="A3" s="577"/>
      <c r="D3" s="578"/>
      <c r="E3" s="10"/>
      <c r="F3" s="10"/>
      <c r="G3" s="10"/>
      <c r="H3" s="10"/>
      <c r="I3" s="10"/>
      <c r="J3" s="10"/>
      <c r="K3" s="10"/>
      <c r="L3" s="10"/>
      <c r="M3" s="657"/>
      <c r="N3" s="658"/>
      <c r="O3" s="84"/>
      <c r="P3" s="10"/>
      <c r="Q3" s="10"/>
      <c r="R3" s="10"/>
      <c r="S3" s="10"/>
      <c r="T3" s="10"/>
      <c r="U3" s="10"/>
      <c r="V3" s="10"/>
      <c r="W3" s="10"/>
      <c r="X3" s="10"/>
      <c r="Y3" s="10"/>
      <c r="Z3" s="12"/>
    </row>
    <row r="4" ht="57.75" customHeight="1">
      <c r="A4" s="577"/>
      <c r="D4" s="578"/>
      <c r="E4" s="10"/>
      <c r="F4" s="10"/>
      <c r="G4" s="10"/>
      <c r="H4" s="10"/>
      <c r="I4" s="10"/>
      <c r="J4" s="10"/>
      <c r="K4" s="10"/>
      <c r="L4" s="10"/>
      <c r="M4" s="657"/>
      <c r="N4" s="658"/>
      <c r="O4" s="84"/>
      <c r="P4" s="10"/>
      <c r="Q4" s="10"/>
      <c r="R4" s="10"/>
      <c r="S4" s="10"/>
      <c r="T4" s="10"/>
      <c r="U4" s="10"/>
      <c r="V4" s="10"/>
      <c r="W4" s="10"/>
      <c r="X4" s="10"/>
      <c r="Y4" s="10"/>
      <c r="Z4" s="12"/>
    </row>
    <row r="5" ht="95.25" customHeight="1">
      <c r="A5" s="659"/>
      <c r="B5" s="66"/>
      <c r="C5" s="66"/>
      <c r="D5" s="660"/>
      <c r="E5" s="28"/>
      <c r="F5" s="661"/>
      <c r="G5" s="662" t="s">
        <v>650</v>
      </c>
      <c r="H5" s="28"/>
      <c r="I5" s="28"/>
      <c r="J5" s="28"/>
      <c r="K5" s="28"/>
      <c r="L5" s="28"/>
      <c r="M5" s="663"/>
      <c r="N5" s="664"/>
      <c r="O5" s="84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</row>
    <row r="6" ht="24.75" customHeight="1">
      <c r="A6" s="74" t="s">
        <v>651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95"/>
      <c r="O6" s="581"/>
      <c r="P6" s="10"/>
      <c r="Q6" s="10"/>
      <c r="R6" s="10"/>
      <c r="S6" s="10"/>
      <c r="T6" s="10"/>
      <c r="U6" s="10"/>
      <c r="V6" s="10"/>
      <c r="W6" s="10"/>
      <c r="X6" s="10"/>
      <c r="Y6" s="10"/>
      <c r="Z6" s="12"/>
    </row>
    <row r="7" ht="24.75" customHeight="1">
      <c r="A7" s="665" t="s">
        <v>652</v>
      </c>
      <c r="B7" s="666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7"/>
      <c r="O7" s="581"/>
      <c r="P7" s="10"/>
      <c r="Q7" s="10"/>
      <c r="R7" s="10"/>
      <c r="S7" s="10"/>
      <c r="T7" s="10"/>
      <c r="U7" s="10"/>
      <c r="V7" s="10"/>
      <c r="W7" s="10"/>
      <c r="X7" s="10"/>
      <c r="Y7" s="10"/>
      <c r="Z7" s="12"/>
    </row>
    <row r="8" ht="24.75" customHeight="1">
      <c r="A8" s="668"/>
      <c r="B8" s="669">
        <v>20.0</v>
      </c>
      <c r="C8" s="669">
        <v>30.0</v>
      </c>
      <c r="D8" s="669">
        <v>40.0</v>
      </c>
      <c r="E8" s="669">
        <v>50.0</v>
      </c>
      <c r="F8" s="669">
        <v>60.0</v>
      </c>
      <c r="G8" s="669">
        <v>70.0</v>
      </c>
      <c r="H8" s="669">
        <v>80.0</v>
      </c>
      <c r="I8" s="669">
        <v>90.0</v>
      </c>
      <c r="J8" s="669">
        <v>100.0</v>
      </c>
      <c r="K8" s="669">
        <v>120.0</v>
      </c>
      <c r="L8" s="669">
        <v>140.0</v>
      </c>
      <c r="M8" s="669">
        <v>160.0</v>
      </c>
      <c r="N8" s="670">
        <v>180.0</v>
      </c>
      <c r="O8" s="33"/>
      <c r="P8" s="10"/>
      <c r="Q8" s="10"/>
      <c r="R8" s="10"/>
      <c r="S8" s="10"/>
      <c r="T8" s="10"/>
      <c r="U8" s="10"/>
      <c r="V8" s="10"/>
      <c r="W8" s="10"/>
      <c r="X8" s="10"/>
      <c r="Y8" s="10"/>
      <c r="Z8" s="12"/>
    </row>
    <row r="9" ht="24.75" customHeight="1">
      <c r="A9" s="671" t="s">
        <v>653</v>
      </c>
      <c r="B9" s="672" t="s">
        <v>654</v>
      </c>
      <c r="C9" s="672" t="s">
        <v>655</v>
      </c>
      <c r="D9" s="673">
        <v>0.32</v>
      </c>
      <c r="E9" s="673">
        <v>0.36</v>
      </c>
      <c r="F9" s="673">
        <v>0.42</v>
      </c>
      <c r="G9" s="672" t="s">
        <v>656</v>
      </c>
      <c r="H9" s="673">
        <v>0.54</v>
      </c>
      <c r="I9" s="672" t="s">
        <v>657</v>
      </c>
      <c r="J9" s="673">
        <v>0.68</v>
      </c>
      <c r="K9" s="673">
        <v>0.86</v>
      </c>
      <c r="L9" s="673">
        <v>1.3</v>
      </c>
      <c r="M9" s="673">
        <v>1.54</v>
      </c>
      <c r="N9" s="674">
        <v>2.08</v>
      </c>
      <c r="O9" s="33"/>
      <c r="P9" s="10"/>
      <c r="Q9" s="10"/>
      <c r="R9" s="10"/>
      <c r="S9" s="10"/>
      <c r="T9" s="10"/>
      <c r="U9" s="10"/>
      <c r="V9" s="10"/>
      <c r="W9" s="10"/>
      <c r="X9" s="10"/>
      <c r="Y9" s="10"/>
      <c r="Z9" s="12"/>
    </row>
    <row r="10" ht="24.75" customHeight="1">
      <c r="A10" s="671" t="s">
        <v>658</v>
      </c>
      <c r="B10" s="672" t="s">
        <v>654</v>
      </c>
      <c r="C10" s="672" t="s">
        <v>654</v>
      </c>
      <c r="D10" s="673">
        <v>0.34</v>
      </c>
      <c r="E10" s="673">
        <v>0.4</v>
      </c>
      <c r="F10" s="673">
        <v>0.6</v>
      </c>
      <c r="G10" s="673">
        <v>0.7</v>
      </c>
      <c r="H10" s="673">
        <v>0.75</v>
      </c>
      <c r="I10" s="672" t="s">
        <v>654</v>
      </c>
      <c r="J10" s="673">
        <v>0.9</v>
      </c>
      <c r="K10" s="673">
        <v>1.08</v>
      </c>
      <c r="L10" s="672" t="s">
        <v>654</v>
      </c>
      <c r="M10" s="672" t="s">
        <v>654</v>
      </c>
      <c r="N10" s="675" t="s">
        <v>654</v>
      </c>
      <c r="O10" s="3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2"/>
    </row>
    <row r="11" ht="24.75" customHeight="1">
      <c r="A11" s="671" t="s">
        <v>659</v>
      </c>
      <c r="B11" s="673">
        <v>0.04</v>
      </c>
      <c r="C11" s="673">
        <v>0.05</v>
      </c>
      <c r="D11" s="673">
        <v>0.06</v>
      </c>
      <c r="E11" s="673">
        <v>0.07</v>
      </c>
      <c r="F11" s="672" t="s">
        <v>660</v>
      </c>
      <c r="G11" s="672" t="s">
        <v>661</v>
      </c>
      <c r="H11" s="672" t="s">
        <v>662</v>
      </c>
      <c r="I11" s="672" t="s">
        <v>654</v>
      </c>
      <c r="J11" s="672" t="s">
        <v>654</v>
      </c>
      <c r="K11" s="672" t="s">
        <v>654</v>
      </c>
      <c r="L11" s="672" t="s">
        <v>654</v>
      </c>
      <c r="M11" s="672" t="s">
        <v>654</v>
      </c>
      <c r="N11" s="675" t="s">
        <v>654</v>
      </c>
      <c r="O11" s="3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2"/>
    </row>
    <row r="12" ht="24.75" customHeight="1">
      <c r="A12" s="671" t="s">
        <v>663</v>
      </c>
      <c r="B12" s="672" t="s">
        <v>654</v>
      </c>
      <c r="C12" s="673">
        <v>0.07</v>
      </c>
      <c r="D12" s="673">
        <v>0.09</v>
      </c>
      <c r="E12" s="673">
        <v>0.11</v>
      </c>
      <c r="F12" s="673">
        <v>0.13</v>
      </c>
      <c r="G12" s="673">
        <v>0.15</v>
      </c>
      <c r="H12" s="673">
        <v>0.18</v>
      </c>
      <c r="I12" s="673">
        <v>0.21</v>
      </c>
      <c r="J12" s="673">
        <v>0.24</v>
      </c>
      <c r="K12" s="673">
        <v>0.29</v>
      </c>
      <c r="L12" s="672" t="s">
        <v>654</v>
      </c>
      <c r="M12" s="672" t="s">
        <v>654</v>
      </c>
      <c r="N12" s="675" t="s">
        <v>654</v>
      </c>
      <c r="O12" s="3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2"/>
    </row>
    <row r="13" ht="24.75" customHeight="1">
      <c r="A13" s="671" t="s">
        <v>664</v>
      </c>
      <c r="B13" s="672" t="s">
        <v>654</v>
      </c>
      <c r="C13" s="673">
        <v>0.11</v>
      </c>
      <c r="D13" s="673">
        <v>0.14</v>
      </c>
      <c r="E13" s="673">
        <v>0.16</v>
      </c>
      <c r="F13" s="673">
        <v>0.19</v>
      </c>
      <c r="G13" s="673">
        <v>0.22</v>
      </c>
      <c r="H13" s="673">
        <v>0.26</v>
      </c>
      <c r="I13" s="673">
        <v>0.29</v>
      </c>
      <c r="J13" s="673">
        <v>0.33</v>
      </c>
      <c r="K13" s="673">
        <v>0.41</v>
      </c>
      <c r="L13" s="672" t="s">
        <v>665</v>
      </c>
      <c r="M13" s="672" t="s">
        <v>666</v>
      </c>
      <c r="N13" s="675" t="s">
        <v>667</v>
      </c>
      <c r="O13" s="3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2"/>
    </row>
    <row r="14" ht="24.75" customHeight="1">
      <c r="A14" s="671" t="s">
        <v>668</v>
      </c>
      <c r="B14" s="672" t="s">
        <v>654</v>
      </c>
      <c r="C14" s="673">
        <v>0.16</v>
      </c>
      <c r="D14" s="672" t="s">
        <v>654</v>
      </c>
      <c r="E14" s="672" t="s">
        <v>654</v>
      </c>
      <c r="F14" s="672" t="s">
        <v>654</v>
      </c>
      <c r="G14" s="672" t="s">
        <v>654</v>
      </c>
      <c r="H14" s="672" t="s">
        <v>654</v>
      </c>
      <c r="I14" s="672" t="s">
        <v>654</v>
      </c>
      <c r="J14" s="672" t="s">
        <v>654</v>
      </c>
      <c r="K14" s="672" t="s">
        <v>654</v>
      </c>
      <c r="L14" s="672" t="s">
        <v>654</v>
      </c>
      <c r="M14" s="672" t="s">
        <v>654</v>
      </c>
      <c r="N14" s="675" t="s">
        <v>654</v>
      </c>
      <c r="O14" s="3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2"/>
    </row>
    <row r="15" ht="24.75" customHeight="1">
      <c r="A15" s="671" t="s">
        <v>669</v>
      </c>
      <c r="B15" s="672" t="s">
        <v>654</v>
      </c>
      <c r="C15" s="673">
        <v>0.4</v>
      </c>
      <c r="D15" s="672" t="s">
        <v>654</v>
      </c>
      <c r="E15" s="672" t="s">
        <v>654</v>
      </c>
      <c r="F15" s="672" t="s">
        <v>654</v>
      </c>
      <c r="G15" s="672" t="s">
        <v>654</v>
      </c>
      <c r="H15" s="672" t="s">
        <v>654</v>
      </c>
      <c r="I15" s="672" t="s">
        <v>654</v>
      </c>
      <c r="J15" s="672" t="s">
        <v>654</v>
      </c>
      <c r="K15" s="672" t="s">
        <v>654</v>
      </c>
      <c r="L15" s="672" t="s">
        <v>654</v>
      </c>
      <c r="M15" s="672" t="s">
        <v>654</v>
      </c>
      <c r="N15" s="675" t="s">
        <v>654</v>
      </c>
      <c r="O15" s="3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2"/>
    </row>
    <row r="16" ht="24.75" customHeight="1">
      <c r="A16" s="676"/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8"/>
      <c r="O16" s="3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2"/>
    </row>
    <row r="17" ht="24.75" customHeight="1">
      <c r="A17" s="679"/>
      <c r="B17" s="680"/>
      <c r="C17" s="681"/>
      <c r="D17" s="681"/>
      <c r="E17" s="681"/>
      <c r="F17" s="681"/>
      <c r="G17" s="681"/>
      <c r="H17" s="680"/>
      <c r="I17" s="680"/>
      <c r="J17" s="680"/>
      <c r="K17" s="680"/>
      <c r="L17" s="680"/>
      <c r="M17" s="680"/>
      <c r="N17" s="682"/>
      <c r="O17" s="33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2"/>
    </row>
    <row r="18" ht="24.75" customHeight="1">
      <c r="A18" s="683" t="s">
        <v>670</v>
      </c>
      <c r="B18" s="684"/>
      <c r="C18" s="684"/>
      <c r="D18" s="684"/>
      <c r="E18" s="684"/>
      <c r="F18" s="684"/>
      <c r="G18" s="684"/>
      <c r="H18" s="684"/>
      <c r="I18" s="684"/>
      <c r="J18" s="684"/>
      <c r="K18" s="684"/>
      <c r="L18" s="684"/>
      <c r="M18" s="684"/>
      <c r="N18" s="685"/>
      <c r="O18" s="58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2"/>
    </row>
    <row r="19" ht="15.0" customHeight="1">
      <c r="A19" s="686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8"/>
      <c r="O19" s="581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2"/>
    </row>
    <row r="20" ht="24.75" customHeight="1">
      <c r="A20" s="689"/>
      <c r="B20" s="690">
        <v>20.0</v>
      </c>
      <c r="C20" s="690">
        <v>30.0</v>
      </c>
      <c r="D20" s="690">
        <v>40.0</v>
      </c>
      <c r="E20" s="690">
        <v>50.0</v>
      </c>
      <c r="F20" s="690">
        <v>60.0</v>
      </c>
      <c r="G20" s="690">
        <v>70.0</v>
      </c>
      <c r="H20" s="690">
        <v>80.0</v>
      </c>
      <c r="I20" s="690">
        <v>90.0</v>
      </c>
      <c r="J20" s="690">
        <v>100.0</v>
      </c>
      <c r="K20" s="690">
        <v>120.0</v>
      </c>
      <c r="L20" s="690">
        <v>140.0</v>
      </c>
      <c r="M20" s="690">
        <v>160.0</v>
      </c>
      <c r="N20" s="691">
        <v>180.0</v>
      </c>
      <c r="O20" s="33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2"/>
    </row>
    <row r="21" ht="24.75" customHeight="1">
      <c r="A21" s="671" t="s">
        <v>653</v>
      </c>
      <c r="B21" s="692" t="s">
        <v>654</v>
      </c>
      <c r="C21" s="692" t="s">
        <v>671</v>
      </c>
      <c r="D21" s="693">
        <v>0.0</v>
      </c>
      <c r="E21" s="693">
        <v>0.0</v>
      </c>
      <c r="F21" s="693">
        <v>0.0</v>
      </c>
      <c r="G21" s="692" t="s">
        <v>671</v>
      </c>
      <c r="H21" s="693">
        <v>0.0</v>
      </c>
      <c r="I21" s="692" t="s">
        <v>671</v>
      </c>
      <c r="J21" s="693">
        <v>0.0</v>
      </c>
      <c r="K21" s="693">
        <v>0.0</v>
      </c>
      <c r="L21" s="693">
        <v>0.0</v>
      </c>
      <c r="M21" s="693">
        <v>0.0</v>
      </c>
      <c r="N21" s="694">
        <v>0.0</v>
      </c>
      <c r="O21" s="3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2"/>
    </row>
    <row r="22" ht="24.75" customHeight="1">
      <c r="A22" s="671" t="s">
        <v>658</v>
      </c>
      <c r="B22" s="692" t="s">
        <v>654</v>
      </c>
      <c r="C22" s="692" t="s">
        <v>654</v>
      </c>
      <c r="D22" s="693">
        <v>0.0</v>
      </c>
      <c r="E22" s="693">
        <v>0.0</v>
      </c>
      <c r="F22" s="693">
        <v>0.0</v>
      </c>
      <c r="G22" s="693">
        <v>0.0</v>
      </c>
      <c r="H22" s="693">
        <v>0.0</v>
      </c>
      <c r="I22" s="692" t="s">
        <v>654</v>
      </c>
      <c r="J22" s="693">
        <v>0.0</v>
      </c>
      <c r="K22" s="693">
        <v>0.0</v>
      </c>
      <c r="L22" s="692" t="s">
        <v>654</v>
      </c>
      <c r="M22" s="692" t="s">
        <v>654</v>
      </c>
      <c r="N22" s="695" t="s">
        <v>654</v>
      </c>
      <c r="O22" s="33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24.75" customHeight="1">
      <c r="A23" s="671" t="s">
        <v>672</v>
      </c>
      <c r="B23" s="693">
        <v>0.0</v>
      </c>
      <c r="C23" s="693">
        <v>0.0</v>
      </c>
      <c r="D23" s="693">
        <v>0.0</v>
      </c>
      <c r="E23" s="693">
        <v>0.0</v>
      </c>
      <c r="F23" s="692" t="s">
        <v>671</v>
      </c>
      <c r="G23" s="692" t="s">
        <v>671</v>
      </c>
      <c r="H23" s="692" t="s">
        <v>671</v>
      </c>
      <c r="I23" s="692" t="s">
        <v>654</v>
      </c>
      <c r="J23" s="692" t="s">
        <v>654</v>
      </c>
      <c r="K23" s="692" t="s">
        <v>654</v>
      </c>
      <c r="L23" s="692" t="s">
        <v>654</v>
      </c>
      <c r="M23" s="692" t="s">
        <v>654</v>
      </c>
      <c r="N23" s="695" t="s">
        <v>654</v>
      </c>
      <c r="O23" s="3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2"/>
    </row>
    <row r="24" ht="24.75" customHeight="1">
      <c r="A24" s="671" t="s">
        <v>663</v>
      </c>
      <c r="B24" s="692" t="s">
        <v>654</v>
      </c>
      <c r="C24" s="693">
        <v>0.0</v>
      </c>
      <c r="D24" s="693">
        <v>0.0</v>
      </c>
      <c r="E24" s="693">
        <v>0.0</v>
      </c>
      <c r="F24" s="693">
        <v>0.0</v>
      </c>
      <c r="G24" s="693">
        <v>0.0</v>
      </c>
      <c r="H24" s="693">
        <v>0.0</v>
      </c>
      <c r="I24" s="693">
        <v>0.0</v>
      </c>
      <c r="J24" s="693">
        <v>0.0</v>
      </c>
      <c r="K24" s="693">
        <v>0.0</v>
      </c>
      <c r="L24" s="692" t="s">
        <v>654</v>
      </c>
      <c r="M24" s="692" t="s">
        <v>654</v>
      </c>
      <c r="N24" s="695" t="s">
        <v>654</v>
      </c>
      <c r="O24" s="33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2"/>
    </row>
    <row r="25" ht="24.75" customHeight="1">
      <c r="A25" s="671" t="s">
        <v>673</v>
      </c>
      <c r="B25" s="692" t="s">
        <v>654</v>
      </c>
      <c r="C25" s="693">
        <v>0.0</v>
      </c>
      <c r="D25" s="693">
        <v>0.0</v>
      </c>
      <c r="E25" s="693">
        <v>0.0</v>
      </c>
      <c r="F25" s="693">
        <v>0.0</v>
      </c>
      <c r="G25" s="693">
        <v>0.0</v>
      </c>
      <c r="H25" s="693">
        <v>0.0</v>
      </c>
      <c r="I25" s="693">
        <v>0.0</v>
      </c>
      <c r="J25" s="693">
        <v>0.0</v>
      </c>
      <c r="K25" s="693">
        <v>0.0</v>
      </c>
      <c r="L25" s="692" t="s">
        <v>671</v>
      </c>
      <c r="M25" s="692" t="s">
        <v>671</v>
      </c>
      <c r="N25" s="695" t="s">
        <v>671</v>
      </c>
      <c r="O25" s="33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2"/>
    </row>
    <row r="26" ht="24.75" customHeight="1">
      <c r="A26" s="671" t="s">
        <v>668</v>
      </c>
      <c r="B26" s="693">
        <v>0.0</v>
      </c>
      <c r="C26" s="693">
        <v>0.0</v>
      </c>
      <c r="D26" s="693">
        <v>0.0</v>
      </c>
      <c r="E26" s="693">
        <v>0.0</v>
      </c>
      <c r="F26" s="693">
        <v>0.0</v>
      </c>
      <c r="G26" s="693">
        <v>0.0</v>
      </c>
      <c r="H26" s="693">
        <v>0.0</v>
      </c>
      <c r="I26" s="693">
        <v>0.0</v>
      </c>
      <c r="J26" s="693">
        <v>0.0</v>
      </c>
      <c r="K26" s="693">
        <v>0.0</v>
      </c>
      <c r="L26" s="693">
        <v>0.0</v>
      </c>
      <c r="M26" s="693">
        <v>0.0</v>
      </c>
      <c r="N26" s="694">
        <v>0.0</v>
      </c>
      <c r="O26" s="33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2"/>
    </row>
    <row r="27" ht="24.75" customHeight="1">
      <c r="A27" s="671" t="s">
        <v>669</v>
      </c>
      <c r="B27" s="693">
        <v>0.0</v>
      </c>
      <c r="C27" s="693">
        <v>1.0</v>
      </c>
      <c r="D27" s="693">
        <v>2.0</v>
      </c>
      <c r="E27" s="693">
        <v>3.0</v>
      </c>
      <c r="F27" s="693">
        <v>4.0</v>
      </c>
      <c r="G27" s="693">
        <v>5.0</v>
      </c>
      <c r="H27" s="693">
        <v>6.0</v>
      </c>
      <c r="I27" s="693">
        <v>7.0</v>
      </c>
      <c r="J27" s="693">
        <v>8.0</v>
      </c>
      <c r="K27" s="693">
        <v>9.0</v>
      </c>
      <c r="L27" s="693">
        <v>10.0</v>
      </c>
      <c r="M27" s="693">
        <v>11.0</v>
      </c>
      <c r="N27" s="694">
        <v>12.0</v>
      </c>
      <c r="O27" s="33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2"/>
    </row>
    <row r="28" ht="24.75" customHeight="1">
      <c r="A28" s="696" t="s">
        <v>674</v>
      </c>
      <c r="B28" s="697" t="str">
        <f>C21*C9+D21*D9+E21*E9+F21*F9+G21*G9+H21*H9+I21*I9+J21*J9+K21*K9+L21*L9+M21*M9+N21*N9+D22*D10+E22*E10+F22*F10+G22*G10+H22*H10+J22*J10+K22*K10+B23*B11+C23*C11+D23*D11+E23*E11+F23*F11+G23*G11+H23*H11+C24*C12+D24*D12+E24*E12+F24*F12+G24*G12+H24*H12+I24*I12+J24*J12+K24*K12+C25*C13+D25*D13+E25*E13+F25*F13+G25*G13+H25*H13+I25*I13+J25*J13+K25*K13+L25*L13+M25*M13+N25*N13+B26*C14+B27*C15</f>
        <v>#VALUE!</v>
      </c>
      <c r="C28" s="697"/>
      <c r="D28" s="697"/>
      <c r="E28" s="697"/>
      <c r="F28" s="697"/>
      <c r="G28" s="697"/>
      <c r="H28" s="697"/>
      <c r="I28" s="697"/>
      <c r="J28" s="697"/>
      <c r="K28" s="697"/>
      <c r="L28" s="697"/>
      <c r="M28" s="697"/>
      <c r="N28" s="698"/>
      <c r="O28" s="58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2"/>
    </row>
    <row r="29" ht="15.0" customHeight="1">
      <c r="A29" s="699"/>
      <c r="B29" s="700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1"/>
      <c r="O29" s="581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2"/>
    </row>
    <row r="30" ht="15.0" customHeight="1">
      <c r="A30" s="702"/>
      <c r="B30" s="703"/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4"/>
      <c r="O30" s="581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2"/>
    </row>
    <row r="31" ht="15.75" customHeight="1">
      <c r="A31" s="705"/>
      <c r="B31" s="574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2"/>
    </row>
    <row r="32" ht="15.75" customHeight="1">
      <c r="A32" s="8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15.75" customHeight="1">
      <c r="A33" s="8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2"/>
    </row>
    <row r="34" ht="15.75" customHeight="1">
      <c r="A34" s="8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2"/>
    </row>
    <row r="35" ht="15.75" customHeight="1">
      <c r="A35" s="8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2"/>
    </row>
    <row r="36" ht="15.75" customHeight="1">
      <c r="A36" s="8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2"/>
    </row>
    <row r="37" ht="15.75" customHeight="1">
      <c r="A37" s="8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5.75" customHeight="1">
      <c r="A38" s="8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8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15.75" customHeight="1">
      <c r="A40" s="8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2"/>
    </row>
    <row r="41" ht="15.75" customHeight="1">
      <c r="A41" s="8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15.75" customHeight="1">
      <c r="A42" s="8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2"/>
    </row>
    <row r="43" ht="15.75" customHeight="1">
      <c r="A43" s="8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2"/>
    </row>
    <row r="44" ht="15.75" customHeight="1">
      <c r="A44" s="8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2"/>
    </row>
    <row r="45" ht="15.75" customHeight="1">
      <c r="A45" s="8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2"/>
    </row>
    <row r="46" ht="15.75" customHeight="1">
      <c r="A46" s="8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2"/>
    </row>
    <row r="47" ht="15.75" customHeight="1">
      <c r="A47" s="8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2"/>
    </row>
    <row r="48" ht="15.75" customHeight="1">
      <c r="A48" s="84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15.75" customHeight="1">
      <c r="A49" s="8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2"/>
    </row>
    <row r="50" ht="15.75" customHeight="1">
      <c r="A50" s="8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2"/>
    </row>
    <row r="51" ht="15.75" customHeight="1">
      <c r="A51" s="8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2"/>
    </row>
    <row r="52" ht="15.75" customHeight="1">
      <c r="A52" s="84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2"/>
    </row>
    <row r="53" ht="15.75" customHeight="1">
      <c r="A53" s="84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2"/>
    </row>
    <row r="54" ht="15.75" customHeight="1">
      <c r="A54" s="8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5.75" customHeight="1">
      <c r="A55" s="8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5.75" customHeight="1">
      <c r="A56" s="8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15.75" customHeight="1">
      <c r="A57" s="84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2"/>
    </row>
    <row r="58" ht="15.75" customHeight="1">
      <c r="A58" s="84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2"/>
    </row>
    <row r="59" ht="15.75" customHeight="1">
      <c r="A59" s="84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2"/>
    </row>
    <row r="60" ht="15.75" customHeight="1">
      <c r="A60" s="8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2"/>
    </row>
    <row r="61" ht="15.75" customHeight="1">
      <c r="A61" s="84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2"/>
    </row>
    <row r="62" ht="15.75" customHeight="1">
      <c r="A62" s="84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2"/>
    </row>
    <row r="63" ht="15.75" customHeight="1">
      <c r="A63" s="8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2"/>
    </row>
    <row r="64" ht="15.75" customHeight="1">
      <c r="A64" s="8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2"/>
    </row>
    <row r="65" ht="15.75" customHeight="1">
      <c r="A65" s="84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2"/>
    </row>
    <row r="66" ht="15.75" customHeight="1">
      <c r="A66" s="84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2"/>
    </row>
    <row r="67" ht="15.75" customHeight="1">
      <c r="A67" s="8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2"/>
    </row>
    <row r="68" ht="15.75" customHeight="1">
      <c r="A68" s="8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2"/>
    </row>
    <row r="69" ht="15.75" customHeight="1">
      <c r="A69" s="84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2"/>
    </row>
    <row r="70" ht="15.75" customHeight="1">
      <c r="A70" s="8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2"/>
    </row>
    <row r="71" ht="15.75" customHeight="1">
      <c r="A71" s="84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2"/>
    </row>
    <row r="72" ht="15.75" customHeight="1">
      <c r="A72" s="84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2"/>
    </row>
    <row r="73" ht="15.75" customHeight="1">
      <c r="A73" s="8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2"/>
    </row>
    <row r="74" ht="15.75" customHeight="1">
      <c r="A74" s="84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2"/>
    </row>
    <row r="75" ht="15.75" customHeight="1">
      <c r="A75" s="84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2"/>
    </row>
    <row r="76" ht="15.75" customHeight="1">
      <c r="A76" s="84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2"/>
    </row>
    <row r="77" ht="15.75" customHeight="1">
      <c r="A77" s="84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2"/>
    </row>
    <row r="78" ht="15.75" customHeight="1">
      <c r="A78" s="84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2"/>
    </row>
    <row r="79" ht="15.75" customHeight="1">
      <c r="A79" s="84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2"/>
    </row>
    <row r="80" ht="15.75" customHeight="1">
      <c r="A80" s="84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2"/>
    </row>
    <row r="81" ht="15.75" customHeight="1">
      <c r="A81" s="84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2"/>
    </row>
    <row r="82" ht="15.75" customHeight="1">
      <c r="A82" s="84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2"/>
    </row>
    <row r="83" ht="15.75" customHeight="1">
      <c r="A83" s="84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2"/>
    </row>
    <row r="84" ht="15.75" customHeight="1">
      <c r="A84" s="84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2"/>
    </row>
    <row r="85" ht="15.75" customHeight="1">
      <c r="A85" s="84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2"/>
    </row>
    <row r="86" ht="15.75" customHeight="1">
      <c r="A86" s="84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2"/>
    </row>
    <row r="87" ht="15.75" customHeight="1">
      <c r="A87" s="84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2"/>
    </row>
    <row r="88" ht="15.75" customHeight="1">
      <c r="A88" s="84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2"/>
    </row>
    <row r="89" ht="15.75" customHeight="1">
      <c r="A89" s="84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2"/>
    </row>
    <row r="90" ht="15.75" customHeight="1">
      <c r="A90" s="84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2"/>
    </row>
    <row r="91" ht="15.75" customHeight="1">
      <c r="A91" s="84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2"/>
    </row>
    <row r="92" ht="15.75" customHeight="1">
      <c r="A92" s="84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2"/>
    </row>
    <row r="93" ht="15.75" customHeight="1">
      <c r="A93" s="84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2"/>
    </row>
    <row r="94" ht="15.75" customHeight="1">
      <c r="A94" s="84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2"/>
    </row>
    <row r="95" ht="15.75" customHeight="1">
      <c r="A95" s="84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2"/>
    </row>
    <row r="96" ht="15.75" customHeight="1">
      <c r="A96" s="84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2"/>
    </row>
    <row r="97" ht="15.75" customHeight="1">
      <c r="A97" s="84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2"/>
    </row>
    <row r="98" ht="15.75" customHeight="1">
      <c r="A98" s="84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2"/>
    </row>
    <row r="99" ht="15.75" customHeight="1">
      <c r="A99" s="8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2"/>
    </row>
    <row r="100" ht="15.75" customHeight="1">
      <c r="A100" s="8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2"/>
    </row>
    <row r="101" ht="15.75" customHeight="1">
      <c r="A101" s="84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2"/>
    </row>
    <row r="102" ht="15.75" customHeight="1">
      <c r="A102" s="84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2"/>
    </row>
    <row r="103" ht="15.75" customHeight="1">
      <c r="A103" s="84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2"/>
    </row>
    <row r="104" ht="15.75" customHeight="1">
      <c r="A104" s="84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2"/>
    </row>
    <row r="105" ht="15.75" customHeight="1">
      <c r="A105" s="84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2"/>
    </row>
    <row r="106" ht="15.75" customHeight="1">
      <c r="A106" s="84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2"/>
    </row>
    <row r="107" ht="15.75" customHeight="1">
      <c r="A107" s="84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2"/>
    </row>
    <row r="108" ht="15.75" customHeight="1">
      <c r="A108" s="84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2"/>
    </row>
    <row r="109" ht="15.75" customHeight="1">
      <c r="A109" s="84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2"/>
    </row>
    <row r="110" ht="15.75" customHeight="1">
      <c r="A110" s="84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2"/>
    </row>
    <row r="111" ht="15.75" customHeight="1">
      <c r="A111" s="84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2"/>
    </row>
    <row r="112" ht="15.75" customHeight="1">
      <c r="A112" s="84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2"/>
    </row>
    <row r="113" ht="15.75" customHeight="1">
      <c r="A113" s="84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2"/>
    </row>
    <row r="114" ht="15.75" customHeight="1">
      <c r="A114" s="84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2"/>
    </row>
    <row r="115" ht="15.75" customHeight="1">
      <c r="A115" s="84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2"/>
    </row>
    <row r="116" ht="15.75" customHeight="1">
      <c r="A116" s="84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2"/>
    </row>
    <row r="117" ht="15.75" customHeight="1">
      <c r="A117" s="84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2"/>
    </row>
    <row r="118" ht="15.75" customHeight="1">
      <c r="A118" s="84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2"/>
    </row>
    <row r="119" ht="15.75" customHeight="1">
      <c r="A119" s="8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2"/>
    </row>
    <row r="120" ht="15.75" customHeight="1">
      <c r="A120" s="8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2"/>
    </row>
    <row r="121" ht="15.75" customHeight="1">
      <c r="A121" s="84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2"/>
    </row>
    <row r="122" ht="15.75" customHeight="1">
      <c r="A122" s="8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2"/>
    </row>
    <row r="123" ht="15.75" customHeight="1">
      <c r="A123" s="84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2"/>
    </row>
    <row r="124" ht="15.75" customHeight="1">
      <c r="A124" s="84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2"/>
    </row>
    <row r="125" ht="15.75" customHeight="1">
      <c r="A125" s="8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2"/>
    </row>
    <row r="126" ht="15.75" customHeight="1">
      <c r="A126" s="84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2"/>
    </row>
    <row r="127" ht="15.75" customHeight="1">
      <c r="A127" s="84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2"/>
    </row>
    <row r="128" ht="15.75" customHeight="1">
      <c r="A128" s="84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2"/>
    </row>
    <row r="129" ht="15.75" customHeight="1">
      <c r="A129" s="84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2"/>
    </row>
    <row r="130" ht="15.75" customHeight="1">
      <c r="A130" s="84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2"/>
    </row>
    <row r="131" ht="15.75" customHeight="1">
      <c r="A131" s="84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2"/>
    </row>
    <row r="132" ht="15.75" customHeight="1">
      <c r="A132" s="84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2"/>
    </row>
    <row r="133" ht="15.75" customHeight="1">
      <c r="A133" s="84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2"/>
    </row>
    <row r="134" ht="15.75" customHeight="1">
      <c r="A134" s="84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2"/>
    </row>
    <row r="135" ht="15.75" customHeight="1">
      <c r="A135" s="84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2"/>
    </row>
    <row r="136" ht="15.75" customHeight="1">
      <c r="A136" s="84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2"/>
    </row>
    <row r="137" ht="15.75" customHeight="1">
      <c r="A137" s="84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2"/>
    </row>
    <row r="138" ht="15.75" customHeight="1">
      <c r="A138" s="84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2"/>
    </row>
    <row r="139" ht="15.75" customHeight="1">
      <c r="A139" s="84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2"/>
    </row>
    <row r="140" ht="15.75" customHeight="1">
      <c r="A140" s="84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2"/>
    </row>
    <row r="141" ht="15.75" customHeight="1">
      <c r="A141" s="84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2"/>
    </row>
    <row r="142" ht="15.75" customHeight="1">
      <c r="A142" s="84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2"/>
    </row>
    <row r="143" ht="15.75" customHeight="1">
      <c r="A143" s="84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2"/>
    </row>
    <row r="144" ht="15.75" customHeight="1">
      <c r="A144" s="84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2"/>
    </row>
    <row r="145" ht="15.75" customHeight="1">
      <c r="A145" s="8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2"/>
    </row>
    <row r="146" ht="15.75" customHeight="1">
      <c r="A146" s="8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2"/>
    </row>
    <row r="147" ht="15.75" customHeight="1">
      <c r="A147" s="84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2"/>
    </row>
    <row r="148" ht="15.75" customHeight="1">
      <c r="A148" s="84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2"/>
    </row>
    <row r="149" ht="15.75" customHeight="1">
      <c r="A149" s="84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2"/>
    </row>
    <row r="150" ht="15.75" customHeight="1">
      <c r="A150" s="84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2"/>
    </row>
    <row r="151" ht="15.75" customHeight="1">
      <c r="A151" s="84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2"/>
    </row>
    <row r="152" ht="15.75" customHeight="1">
      <c r="A152" s="84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2"/>
    </row>
    <row r="153" ht="15.75" customHeight="1">
      <c r="A153" s="84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2"/>
    </row>
    <row r="154" ht="15.75" customHeight="1">
      <c r="A154" s="84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2"/>
    </row>
    <row r="155" ht="15.75" customHeight="1">
      <c r="A155" s="84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2"/>
    </row>
    <row r="156" ht="15.75" customHeight="1">
      <c r="A156" s="84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2"/>
    </row>
    <row r="157" ht="15.75" customHeight="1">
      <c r="A157" s="84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2"/>
    </row>
    <row r="158" ht="15.75" customHeight="1">
      <c r="A158" s="84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2"/>
    </row>
    <row r="159" ht="15.75" customHeight="1">
      <c r="A159" s="84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2"/>
    </row>
    <row r="160" ht="15.75" customHeight="1">
      <c r="A160" s="84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2"/>
    </row>
    <row r="161" ht="15.75" customHeight="1">
      <c r="A161" s="84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2"/>
    </row>
    <row r="162" ht="15.75" customHeight="1">
      <c r="A162" s="84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2"/>
    </row>
    <row r="163" ht="15.75" customHeight="1">
      <c r="A163" s="84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2"/>
    </row>
    <row r="164" ht="15.75" customHeight="1">
      <c r="A164" s="84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2"/>
    </row>
    <row r="165" ht="15.75" customHeight="1">
      <c r="A165" s="84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2"/>
    </row>
    <row r="166" ht="15.75" customHeight="1">
      <c r="A166" s="84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2"/>
    </row>
    <row r="167" ht="15.75" customHeight="1">
      <c r="A167" s="84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2"/>
    </row>
    <row r="168" ht="15.75" customHeight="1">
      <c r="A168" s="84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2"/>
    </row>
    <row r="169" ht="15.75" customHeight="1">
      <c r="A169" s="84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2"/>
    </row>
    <row r="170" ht="15.75" customHeight="1">
      <c r="A170" s="84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2"/>
    </row>
    <row r="171" ht="15.75" customHeight="1">
      <c r="A171" s="84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2"/>
    </row>
    <row r="172" ht="15.75" customHeight="1">
      <c r="A172" s="84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2"/>
    </row>
    <row r="173" ht="15.75" customHeight="1">
      <c r="A173" s="84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2"/>
    </row>
    <row r="174" ht="15.75" customHeight="1">
      <c r="A174" s="84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2"/>
    </row>
    <row r="175" ht="15.75" customHeight="1">
      <c r="A175" s="84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2"/>
    </row>
    <row r="176" ht="15.75" customHeight="1">
      <c r="A176" s="84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2"/>
    </row>
    <row r="177" ht="15.75" customHeight="1">
      <c r="A177" s="84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2"/>
    </row>
    <row r="178" ht="15.75" customHeight="1">
      <c r="A178" s="84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2"/>
    </row>
    <row r="179" ht="15.75" customHeight="1">
      <c r="A179" s="84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2"/>
    </row>
    <row r="180" ht="15.75" customHeight="1">
      <c r="A180" s="84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2"/>
    </row>
    <row r="181" ht="15.75" customHeight="1">
      <c r="A181" s="84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2"/>
    </row>
    <row r="182" ht="15.75" customHeight="1">
      <c r="A182" s="84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2"/>
    </row>
    <row r="183" ht="15.75" customHeight="1">
      <c r="A183" s="84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2"/>
    </row>
    <row r="184" ht="15.75" customHeight="1">
      <c r="A184" s="84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2"/>
    </row>
    <row r="185" ht="15.75" customHeight="1">
      <c r="A185" s="84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2"/>
    </row>
    <row r="186" ht="15.75" customHeight="1">
      <c r="A186" s="84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2"/>
    </row>
    <row r="187" ht="15.75" customHeight="1">
      <c r="A187" s="84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2"/>
    </row>
    <row r="188" ht="15.75" customHeight="1">
      <c r="A188" s="84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2"/>
    </row>
    <row r="189" ht="15.75" customHeight="1">
      <c r="A189" s="84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2"/>
    </row>
    <row r="190" ht="15.75" customHeight="1">
      <c r="A190" s="84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2"/>
    </row>
    <row r="191" ht="15.75" customHeight="1">
      <c r="A191" s="84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2"/>
    </row>
    <row r="192" ht="15.75" customHeight="1">
      <c r="A192" s="84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2"/>
    </row>
    <row r="193" ht="15.75" customHeight="1">
      <c r="A193" s="84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2"/>
    </row>
    <row r="194" ht="15.75" customHeight="1">
      <c r="A194" s="8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2"/>
    </row>
    <row r="195" ht="15.75" customHeight="1">
      <c r="A195" s="84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2"/>
    </row>
    <row r="196" ht="15.75" customHeight="1">
      <c r="A196" s="84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2"/>
    </row>
    <row r="197" ht="15.75" customHeight="1">
      <c r="A197" s="84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2"/>
    </row>
    <row r="198" ht="15.75" customHeight="1">
      <c r="A198" s="84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2"/>
    </row>
    <row r="199" ht="15.75" customHeight="1">
      <c r="A199" s="84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2"/>
    </row>
    <row r="200" ht="15.75" customHeight="1">
      <c r="A200" s="84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2"/>
    </row>
    <row r="201" ht="15.75" customHeight="1">
      <c r="A201" s="84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2"/>
    </row>
    <row r="202" ht="15.75" customHeight="1">
      <c r="A202" s="84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2"/>
    </row>
    <row r="203" ht="15.75" customHeight="1">
      <c r="A203" s="84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2"/>
    </row>
    <row r="204" ht="15.75" customHeight="1">
      <c r="A204" s="84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2"/>
    </row>
    <row r="205" ht="15.75" customHeight="1">
      <c r="A205" s="84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2"/>
    </row>
    <row r="206" ht="15.75" customHeight="1">
      <c r="A206" s="84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2"/>
    </row>
    <row r="207" ht="15.75" customHeight="1">
      <c r="A207" s="84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2"/>
    </row>
    <row r="208" ht="15.75" customHeight="1">
      <c r="A208" s="84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2"/>
    </row>
    <row r="209" ht="15.75" customHeight="1">
      <c r="A209" s="84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2"/>
    </row>
    <row r="210" ht="15.75" customHeight="1">
      <c r="A210" s="84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2"/>
    </row>
    <row r="211" ht="15.75" customHeight="1">
      <c r="A211" s="84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2"/>
    </row>
    <row r="212" ht="15.75" customHeight="1">
      <c r="A212" s="84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2"/>
    </row>
    <row r="213" ht="15.75" customHeight="1">
      <c r="A213" s="84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2"/>
    </row>
    <row r="214" ht="15.75" customHeight="1">
      <c r="A214" s="84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2"/>
    </row>
    <row r="215" ht="15.75" customHeight="1">
      <c r="A215" s="84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2"/>
    </row>
    <row r="216" ht="15.75" customHeight="1">
      <c r="A216" s="84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2"/>
    </row>
    <row r="217" ht="15.75" customHeight="1">
      <c r="A217" s="84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2"/>
    </row>
    <row r="218" ht="15.75" customHeight="1">
      <c r="A218" s="84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2"/>
    </row>
    <row r="219" ht="15.75" customHeight="1">
      <c r="A219" s="84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2"/>
    </row>
    <row r="220" ht="15.75" customHeight="1">
      <c r="A220" s="84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2"/>
    </row>
    <row r="221" ht="15.75" customHeight="1">
      <c r="A221" s="84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2"/>
    </row>
    <row r="222" ht="15.75" customHeight="1">
      <c r="A222" s="84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2"/>
    </row>
    <row r="223" ht="15.75" customHeight="1">
      <c r="A223" s="84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2"/>
    </row>
    <row r="224" ht="15.75" customHeight="1">
      <c r="A224" s="84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2"/>
    </row>
    <row r="225" ht="15.75" customHeight="1">
      <c r="A225" s="84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2"/>
    </row>
    <row r="226" ht="15.75" customHeight="1">
      <c r="A226" s="84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2"/>
    </row>
    <row r="227" ht="15.75" customHeight="1">
      <c r="A227" s="84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2"/>
    </row>
    <row r="228" ht="15.75" customHeight="1">
      <c r="A228" s="84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2"/>
    </row>
    <row r="229" ht="15.7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5.7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5.7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5.7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5.7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5.7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5.7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5.7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5.7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5.7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5.7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5.7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5.7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5.7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5.7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5.7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5.7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5.7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5.7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5.7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5.7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5.7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5.7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5.7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5.7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5.7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5.7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5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5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5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5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5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5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5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5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5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5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5.7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5.7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5.7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5.7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5.7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5.7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5.7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5.7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5.7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5.7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5.7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5.7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5.7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5.7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5.7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5.7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5.7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5.7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5.7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5.7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5.7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5.7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5.7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5.7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5.7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5.7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5.7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5.7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5.7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5.7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5.7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5.7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5.7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5.7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5.7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5.7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5.7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5.7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5.7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5.7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5.7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5.7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5.7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5.7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5.7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5.7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5.7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5.7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5.7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5.7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5.7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5.7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5.7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5.7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5.7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5.7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5.7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5.7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5.7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5.7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5.7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5.7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5.7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5.7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5.7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5.7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5.7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5.7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5.7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5.7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5.7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5.7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5.7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5.7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5.7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5.7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5.7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5.7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5.7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5.7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5.7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5.7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5.7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5.7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5.7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5.7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5.7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5.7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5.7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5.7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5.7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5.7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5.7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5.7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5.7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5.7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5.7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5.7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5.7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5.7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5.7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5.7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5.7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5.7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5.7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5.7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5.7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5.7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5.7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5.7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5.7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5.7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5.7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5.7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5.7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ht="15.7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ht="15.7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ht="15.7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ht="15.7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ht="15.7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ht="15.7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ht="15.7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ht="15.7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ht="15.7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ht="15.7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ht="15.7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ht="15.7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ht="15.7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ht="15.7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ht="15.7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ht="15.7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ht="15.7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ht="15.7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ht="15.7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ht="15.7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ht="15.7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ht="15.7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ht="15.7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ht="15.7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ht="15.7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ht="15.7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ht="15.7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ht="15.7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ht="15.7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ht="15.7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ht="15.7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ht="15.7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ht="15.7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ht="15.7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ht="15.7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ht="15.7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ht="15.7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ht="15.7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ht="15.7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ht="15.7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ht="15.7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ht="15.7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ht="15.7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ht="15.7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ht="15.7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ht="15.7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ht="15.7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ht="15.7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ht="15.7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ht="15.7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ht="15.7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ht="15.7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ht="15.7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ht="15.7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ht="15.7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ht="15.7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ht="15.7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ht="15.7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ht="15.7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ht="15.7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ht="15.7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ht="15.7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ht="15.7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ht="15.7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ht="15.7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ht="15.7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ht="15.7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ht="15.7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ht="15.7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ht="15.7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ht="15.7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ht="15.7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ht="15.7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ht="15.7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ht="15.7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ht="15.7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ht="15.7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ht="15.7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ht="15.7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ht="15.7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ht="15.7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ht="15.7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ht="15.7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ht="15.7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ht="15.7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ht="15.7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ht="15.7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ht="15.7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ht="15.7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ht="15.7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ht="15.7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ht="15.7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ht="15.7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ht="15.7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ht="15.7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ht="15.7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ht="15.7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ht="15.7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ht="15.7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ht="15.7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ht="15.7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ht="15.7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ht="15.7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ht="15.7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ht="15.7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ht="15.7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ht="15.7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ht="15.7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ht="15.7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ht="15.7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ht="15.7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ht="15.7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ht="15.7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ht="15.7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ht="15.7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ht="15.7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ht="15.7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ht="15.7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ht="15.7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ht="15.7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ht="15.7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ht="15.7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ht="15.7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ht="15.7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ht="15.7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ht="15.7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ht="15.7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ht="15.7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ht="15.7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ht="15.7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ht="15.7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ht="15.7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ht="15.7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ht="15.7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ht="15.7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ht="15.7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ht="15.7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ht="15.7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ht="15.7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ht="15.7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ht="15.7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ht="15.7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ht="15.7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ht="15.7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ht="15.7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ht="15.7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ht="15.7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ht="15.7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ht="15.7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ht="15.7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ht="15.7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ht="15.7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ht="15.7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ht="15.7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ht="15.7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ht="15.7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ht="15.7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ht="15.7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ht="15.7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ht="15.7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ht="15.7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ht="15.7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ht="15.7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ht="15.7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ht="15.7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ht="15.7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ht="15.7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ht="15.7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ht="15.7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ht="15.7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ht="15.7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ht="15.7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ht="15.7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ht="15.7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ht="15.7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ht="15.7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ht="15.7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ht="15.7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ht="15.7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ht="15.7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ht="15.7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ht="15.7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ht="15.7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ht="15.7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ht="15.7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ht="15.7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ht="15.7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ht="15.7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ht="15.7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ht="15.7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ht="15.7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ht="15.7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ht="15.7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ht="15.7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ht="15.7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ht="15.7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ht="15.7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ht="15.7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ht="15.7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ht="15.7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ht="15.7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ht="15.7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ht="15.7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ht="15.7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ht="15.7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ht="15.7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ht="15.7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ht="15.7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ht="15.7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ht="15.7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ht="15.7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ht="15.7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ht="15.7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ht="15.7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ht="15.7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ht="15.7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ht="15.7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ht="15.7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ht="15.7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ht="15.7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ht="15.7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ht="15.7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ht="15.7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ht="15.7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ht="15.7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ht="15.7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ht="15.7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ht="15.7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ht="15.7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ht="15.7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ht="15.7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ht="15.7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ht="15.7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ht="15.7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ht="15.7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ht="15.7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ht="15.7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ht="15.7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ht="15.7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ht="15.7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ht="15.7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ht="15.7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ht="15.7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ht="15.7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ht="15.7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ht="15.7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ht="15.7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ht="15.7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ht="15.7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ht="15.7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ht="15.7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ht="15.7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ht="15.7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ht="15.7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ht="15.7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ht="15.7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ht="15.7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ht="15.7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ht="15.7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ht="15.7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ht="15.7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ht="15.7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ht="15.7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ht="15.7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ht="15.7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ht="15.7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ht="15.7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ht="15.7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ht="15.7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ht="15.7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ht="15.7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ht="15.7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ht="15.7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ht="15.7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ht="15.7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ht="15.7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ht="15.7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ht="15.7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ht="15.7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ht="15.7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ht="15.7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ht="15.7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ht="15.7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ht="15.7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ht="15.7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ht="15.7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ht="15.7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ht="15.7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ht="15.7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ht="15.7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ht="15.7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ht="15.7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ht="15.7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ht="15.7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ht="15.7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ht="15.7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ht="15.7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ht="15.7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ht="15.7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ht="15.7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ht="15.7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ht="15.7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ht="15.7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ht="15.7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ht="15.7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ht="15.7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ht="15.7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ht="15.7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ht="15.7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ht="15.7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ht="15.7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ht="15.7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ht="15.7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ht="15.7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ht="15.7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ht="15.7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ht="15.7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ht="15.7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ht="15.7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ht="15.7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ht="15.7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ht="15.7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ht="15.7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ht="15.7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ht="15.7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ht="15.7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ht="15.7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ht="15.7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ht="15.7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ht="15.7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ht="15.7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ht="15.7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ht="15.7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ht="15.7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ht="15.7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ht="15.7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ht="15.7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ht="15.7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ht="15.7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ht="15.7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ht="15.7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ht="15.7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ht="15.7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ht="15.7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ht="15.7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ht="15.7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ht="15.7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ht="15.7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ht="15.7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ht="15.7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ht="15.7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ht="15.7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ht="15.7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ht="15.7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ht="15.7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ht="15.7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ht="15.7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ht="15.7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ht="15.7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ht="15.7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ht="15.7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ht="15.7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ht="15.7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ht="15.7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ht="15.7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ht="15.7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ht="15.7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ht="15.7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ht="15.7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ht="15.7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ht="15.7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ht="15.7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ht="15.7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ht="15.7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ht="15.7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ht="15.7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ht="15.7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ht="15.7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ht="15.7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ht="15.7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ht="15.7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ht="15.7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ht="15.7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ht="15.7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ht="15.7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ht="15.7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ht="15.7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ht="15.7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ht="15.7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ht="15.7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ht="15.7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ht="15.7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ht="15.7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ht="15.7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ht="15.7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ht="15.7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ht="15.7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ht="15.7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ht="15.7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ht="15.7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ht="15.7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ht="15.7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ht="15.7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ht="15.7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ht="15.7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ht="15.7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ht="15.7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ht="15.7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ht="15.7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ht="15.7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ht="15.7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ht="15.7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ht="15.7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ht="15.7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ht="15.7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ht="15.7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ht="15.7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ht="15.7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ht="15.7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ht="15.7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ht="15.7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ht="15.7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ht="15.7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ht="15.7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ht="15.7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ht="15.7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ht="15.7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ht="15.7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ht="15.7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ht="15.7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ht="15.7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ht="15.7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ht="15.7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ht="15.7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ht="15.7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ht="15.7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ht="15.7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ht="15.7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ht="15.7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ht="15.7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ht="15.7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ht="15.7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ht="15.7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ht="15.7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ht="15.7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ht="15.7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ht="15.7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ht="15.7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ht="15.7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ht="15.7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ht="15.7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ht="15.7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ht="15.7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ht="15.7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ht="15.7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ht="15.7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ht="15.7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ht="15.7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ht="15.7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ht="15.7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ht="15.7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ht="15.7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ht="15.7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ht="15.7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ht="15.7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ht="15.7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ht="15.7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ht="15.7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ht="15.7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ht="15.7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ht="15.7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ht="15.7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ht="15.7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ht="15.7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ht="15.7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ht="15.7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ht="15.7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ht="15.7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ht="15.7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ht="15.7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ht="15.7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ht="15.7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ht="15.7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ht="15.7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ht="15.7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ht="15.7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ht="15.7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ht="15.7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ht="15.7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ht="15.7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ht="15.7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ht="15.7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ht="15.7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ht="15.7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ht="15.7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ht="15.7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ht="15.7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ht="15.7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ht="15.7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ht="15.7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ht="15.7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ht="15.7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ht="15.7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ht="15.7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ht="15.7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ht="15.7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ht="15.7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ht="15.7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ht="15.7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ht="15.7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ht="15.7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ht="15.7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ht="15.7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ht="15.7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ht="15.7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ht="15.7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ht="15.7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ht="15.7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ht="15.7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ht="15.7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ht="15.7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ht="15.7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ht="15.7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ht="15.7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ht="15.7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ht="15.7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ht="15.7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ht="15.7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ht="15.7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ht="15.7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ht="15.7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ht="15.7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ht="15.7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ht="15.7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ht="15.7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ht="15.7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ht="15.7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ht="15.7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ht="15.7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ht="15.7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ht="15.7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ht="15.7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ht="15.7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ht="15.7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ht="15.7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ht="15.7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ht="15.7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ht="15.7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ht="15.7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ht="15.7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ht="15.7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ht="15.7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ht="15.7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ht="15.7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ht="15.7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ht="15.7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ht="15.7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ht="15.7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ht="15.7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ht="15.7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ht="15.7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ht="15.7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ht="15.7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ht="15.7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ht="15.7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ht="15.7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ht="15.7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ht="15.7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ht="15.7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ht="15.7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ht="15.7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ht="15.7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ht="15.7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ht="15.7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ht="15.7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ht="15.7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ht="15.7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ht="15.7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ht="15.7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ht="15.7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ht="15.7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ht="15.7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ht="15.7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ht="15.7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ht="15.7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ht="15.7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ht="15.7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ht="15.7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ht="15.7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ht="15.7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ht="15.7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ht="15.7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ht="15.7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ht="15.7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ht="15.7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ht="15.7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ht="15.7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ht="15.7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ht="15.7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ht="15.7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ht="15.7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ht="15.7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ht="15.7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ht="15.7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ht="15.7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ht="15.7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ht="15.7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ht="15.7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ht="15.7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ht="15.7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ht="15.7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ht="15.7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ht="15.7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ht="15.7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ht="15.7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ht="15.7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ht="15.7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ht="15.7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ht="15.7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mergeCells count="19"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A1:D5"/>
    <mergeCell ref="E2:L2"/>
    <mergeCell ref="A6:N6"/>
    <mergeCell ref="A7:N7"/>
    <mergeCell ref="A18:N19"/>
    <mergeCell ref="A28:A30"/>
    <mergeCell ref="B28:B30"/>
  </mergeCells>
  <printOptions/>
  <pageMargins bottom="1.0" footer="0.0" header="0.0" left="1.0" right="1.0" top="1.0"/>
  <pageSetup orientation="landscape"/>
  <headerFooter>
    <oddFooter>&amp;C000000000000000000000000000000000000&amp;P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